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35" activeTab="6"/>
  </bookViews>
  <sheets>
    <sheet name="1.Bevétel" sheetId="1" r:id="rId1"/>
    <sheet name="2. Kiadás" sheetId="2" r:id="rId2"/>
    <sheet name="3. Működés" sheetId="3" r:id="rId3"/>
    <sheet name="4.Beruh." sheetId="4" r:id="rId4"/>
    <sheet name="5.felh.célú tám." sheetId="5" r:id="rId5"/>
    <sheet name="6.Felúj." sheetId="6" r:id="rId6"/>
    <sheet name="7.Mérleg" sheetId="7" r:id="rId7"/>
    <sheet name="8.Létszám" sheetId="8" r:id="rId8"/>
    <sheet name="9.Többéves" sheetId="9" r:id="rId9"/>
    <sheet name="10.Projekt" sheetId="10" r:id="rId10"/>
    <sheet name="11. Tábla" sheetId="11" r:id="rId11"/>
    <sheet name="12.Likviditási tábla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2007_kulcs">'[1]Királyszentistván - 2007'!$A$4:$A$200</definedName>
    <definedName name="_2007_összegzendő_nettó">'[1]Királyszentistván - 2007'!$Y$4:$Y$201</definedName>
    <definedName name="_4._sz._sor_részletezése" localSheetId="0">#REF!</definedName>
    <definedName name="_4._sz._sor_részletezése" localSheetId="10">#REF!</definedName>
    <definedName name="_4._sz._sor_részletezése" localSheetId="11">#REF!</definedName>
    <definedName name="_4._sz._sor_részletezése" localSheetId="4">#REF!</definedName>
    <definedName name="_4._sz._sor_részletezése">#REF!</definedName>
    <definedName name="_ÁRFOLYAM" localSheetId="10">'11. Tábla'!#REF!</definedName>
    <definedName name="_ÁRFOLYAM" localSheetId="4">#REF!</definedName>
    <definedName name="_ÁRFOLYAM">#REF!</definedName>
    <definedName name="_kiadások_költségsora">'[4]Kiadások'!$C$5:$C$301</definedName>
    <definedName name="_kiadások_nettó">'[4]Kiadások'!$D$5:$D$301</definedName>
    <definedName name="_xlnm.Print_Titles" localSheetId="0">'1.Bevétel'!$4:$6</definedName>
    <definedName name="_xlnm.Print_Titles" localSheetId="1">'2. Kiadás'!$4:$6</definedName>
    <definedName name="_xlnm.Print_Titles" localSheetId="2">'3. Működés'!$5:$8</definedName>
    <definedName name="_xlnm.Print_Titles" localSheetId="3">'4.Beruh.'!$4:$6</definedName>
    <definedName name="_xlnm.Print_Titles" localSheetId="4">'5.felh.célú tám.'!$4:$6</definedName>
    <definedName name="_xlnm.Print_Titles" localSheetId="5">'6.Felúj.'!$4:$6</definedName>
    <definedName name="_xlnm.Print_Titles" localSheetId="7">'8.Létszám'!$5:$5</definedName>
    <definedName name="_xlnm.Print_Area" localSheetId="0">'1.Bevétel'!$A$1:$J$36</definedName>
    <definedName name="_xlnm.Print_Area" localSheetId="11">'12.Likviditási tábla'!$A$1:$H$24</definedName>
    <definedName name="_xlnm.Print_Area" localSheetId="1">'2. Kiadás'!$A$1:$M$22</definedName>
    <definedName name="_xlnm.Print_Area" localSheetId="2">'3. Működés'!$A$1:$L$26</definedName>
    <definedName name="_xlnm.Print_Area" localSheetId="3">'4.Beruh.'!$A$1:$J$14</definedName>
    <definedName name="_xlnm.Print_Area" localSheetId="4">'5.felh.célú tám.'!$A$1:$K$13</definedName>
    <definedName name="_xlnm.Print_Area" localSheetId="5">'6.Felúj.'!$A$1:$I$12</definedName>
    <definedName name="_xlnm.Print_Area" localSheetId="6">'7.Mérleg'!$A$1:$K$38</definedName>
    <definedName name="_xlnm.Print_Area" localSheetId="7">'8.Létszám'!$A$1:$G$7</definedName>
    <definedName name="_xlnm.Print_Area" localSheetId="8">'9.Többéves'!$A$1:$F$10</definedName>
  </definedNames>
  <calcPr fullCalcOnLoad="1"/>
</workbook>
</file>

<file path=xl/sharedStrings.xml><?xml version="1.0" encoding="utf-8"?>
<sst xmlns="http://schemas.openxmlformats.org/spreadsheetml/2006/main" count="526" uniqueCount="281">
  <si>
    <t>adatok eFt-ban</t>
  </si>
  <si>
    <t>A</t>
  </si>
  <si>
    <t>C</t>
  </si>
  <si>
    <t>B</t>
  </si>
  <si>
    <t>D</t>
  </si>
  <si>
    <t>E</t>
  </si>
  <si>
    <t>Megnevezés</t>
  </si>
  <si>
    <t>MINDÖSSZESEN:</t>
  </si>
  <si>
    <t>F</t>
  </si>
  <si>
    <t>G</t>
  </si>
  <si>
    <t>H</t>
  </si>
  <si>
    <t>Cím</t>
  </si>
  <si>
    <t>Feladatellátás jellege*</t>
  </si>
  <si>
    <t>Teljes költség</t>
  </si>
  <si>
    <t>K</t>
  </si>
  <si>
    <t>NK</t>
  </si>
  <si>
    <t>* Feladatellátás jellege:</t>
  </si>
  <si>
    <t>K= Magyarország helyi önkormányzatairól szóló 2011. évi CLXXXIX. törvény 13. § (1) bekezdése szerinti kötelező feladatok</t>
  </si>
  <si>
    <t>NK= Önkormányzat által önként vállalt feladatok</t>
  </si>
  <si>
    <t>J</t>
  </si>
  <si>
    <t>I</t>
  </si>
  <si>
    <t>L</t>
  </si>
  <si>
    <t>M</t>
  </si>
  <si>
    <t>Működési költségvetési kiadások</t>
  </si>
  <si>
    <t>Személyi juttatások</t>
  </si>
  <si>
    <t>Munk.a. terh. jár. és szoc.hj.adó</t>
  </si>
  <si>
    <t>Dologi kiadások</t>
  </si>
  <si>
    <t>Ellátottak pénzbeli. juttatásai</t>
  </si>
  <si>
    <t>Egyéb működési kiadások</t>
  </si>
  <si>
    <t>KIMUTATÁS</t>
  </si>
  <si>
    <t>Módosítás</t>
  </si>
  <si>
    <t>Megjegyzés</t>
  </si>
  <si>
    <t>Összesen</t>
  </si>
  <si>
    <t>1.</t>
  </si>
  <si>
    <t>2.</t>
  </si>
  <si>
    <t>3.</t>
  </si>
  <si>
    <t>4.</t>
  </si>
  <si>
    <t>5.</t>
  </si>
  <si>
    <t>Összesen:</t>
  </si>
  <si>
    <t>Működési költségvetési bevételek</t>
  </si>
  <si>
    <t>Felhalmozási költségvetési bevételek</t>
  </si>
  <si>
    <t>Működési bevételek</t>
  </si>
  <si>
    <t>N</t>
  </si>
  <si>
    <t>O</t>
  </si>
  <si>
    <t>Felhalmozási költségvetési kiadások</t>
  </si>
  <si>
    <t>Beruházások</t>
  </si>
  <si>
    <t>Felújítások</t>
  </si>
  <si>
    <t>Egyéb felhalmozási célú kiadások</t>
  </si>
  <si>
    <t>Előir. csop. szám</t>
  </si>
  <si>
    <t>Kie-melt előir. szám</t>
  </si>
  <si>
    <t>Működési célú támogatások Áht-on belülről</t>
  </si>
  <si>
    <t>Önkormányzatok működési támogatásai</t>
  </si>
  <si>
    <t>Egyéb működési célú támogatások bevételei</t>
  </si>
  <si>
    <t>Közhatalmi bevételek</t>
  </si>
  <si>
    <t>Működési célú átvett pénzeszközök</t>
  </si>
  <si>
    <t>Felhalmozási célú támogatások Áht-on belülről</t>
  </si>
  <si>
    <t>Felhalmozási célú önkormányzati támogatások</t>
  </si>
  <si>
    <t>Egyéb felhalmozási célú támogatások bevételei</t>
  </si>
  <si>
    <t>Felhalmozási bevételek</t>
  </si>
  <si>
    <t>Ingatlanok értékesítése</t>
  </si>
  <si>
    <t>Felhalmozási célú átvett pénzeszközök</t>
  </si>
  <si>
    <t>Költségvetési bevételek összesen</t>
  </si>
  <si>
    <t>Költségvetési egyenleg összege</t>
  </si>
  <si>
    <t>Finanszírozási bevételek</t>
  </si>
  <si>
    <t>Beruházási hitelfelvétel</t>
  </si>
  <si>
    <t>Bevételi főösszeg</t>
  </si>
  <si>
    <t>Céltartalékok</t>
  </si>
  <si>
    <t>Működési céltartalékok</t>
  </si>
  <si>
    <t>Felhalmozási céltartalékok</t>
  </si>
  <si>
    <t>Általános tartalék</t>
  </si>
  <si>
    <t>Költségvetési kiadások összesen</t>
  </si>
  <si>
    <t>Finanszírozási kiadások</t>
  </si>
  <si>
    <t>Működési finanszírozási kiadások</t>
  </si>
  <si>
    <t>Felhalmozási finanszírozási kiadások</t>
  </si>
  <si>
    <t>Kiadási főösszeg</t>
  </si>
  <si>
    <t>MŰKÖDÉSI KÖLTSÉGVETÉSI BEVÉTELEK</t>
  </si>
  <si>
    <t>MŰKÖDÉSI KÖLTSÉGVETÉSI KIADÁSOK</t>
  </si>
  <si>
    <t>Működési célú támogatások államháztartáson belülről</t>
  </si>
  <si>
    <t>Munkaadókat terhelő járulékok és szociális hozzájárulási adó</t>
  </si>
  <si>
    <t>Ellátottak pénzbeli juttatásai</t>
  </si>
  <si>
    <t>Egyéb működési célú kiadások (tartalékok nélkül)</t>
  </si>
  <si>
    <t>6.</t>
  </si>
  <si>
    <t>Működési célú tartalék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</si>
  <si>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</si>
  <si>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</si>
  <si>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</si>
  <si>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</si>
  <si>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</si>
  <si>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</si>
  <si>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</si>
  <si>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célú tartalék</t>
  </si>
  <si>
    <t>Felhalmozási költségvetési bevételek összesen</t>
  </si>
  <si>
    <t>Felhalmozási költségvetési kiadások összesen</t>
  </si>
  <si>
    <t>MŰKÖDÉSI FINANSZÍROZÁSI BEVÉTELEK</t>
  </si>
  <si>
    <t>MŰKÖDÉSI FINANSZÍROZÁSI KIADÁSOK</t>
  </si>
  <si>
    <t>Rövid lejáratú hitel felvétele</t>
  </si>
  <si>
    <t>Rövid lejáratú hitel tőkeösszegének törlesztése</t>
  </si>
  <si>
    <t>FELHALMOZÁSI FINANSZÍROZÁSI BEVÉTELEK</t>
  </si>
  <si>
    <t>FELHALMOZÁSI FINANSZÍROZÁSI KIADÁSOK</t>
  </si>
  <si>
    <t>Hosszú lejáratú hitel felvétele</t>
  </si>
  <si>
    <t>Hosszú lejáratú hitel tőkeösszegének törlesztése</t>
  </si>
  <si>
    <t>Finanszírozási bevételek összesen</t>
  </si>
  <si>
    <t>Finanszírozási kiadások összesen</t>
  </si>
  <si>
    <t>ÖSSZES BEVÉTEL</t>
  </si>
  <si>
    <t>ÖSSZES KIADÁS</t>
  </si>
  <si>
    <t>ebből működési:</t>
  </si>
  <si>
    <t>ebből felhalmozási: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</si>
  <si>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</si>
  <si>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</si>
  <si>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</si>
  <si>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</si>
  <si>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</si>
  <si>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</si>
  <si>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>Felhalmozási célú költségvetési maradvány igénybevétele</t>
  </si>
  <si>
    <t>Működési célú  költségvetési maradvány igénybevétele</t>
  </si>
  <si>
    <t>Államháztartáson belüli megelőlegezések</t>
  </si>
  <si>
    <t>Államháztartáson belüli megelőlegezések visszafizetése</t>
  </si>
  <si>
    <t>Szolgáltatások, közvetített szolgáltatások ellenértéke</t>
  </si>
  <si>
    <t>Tulajdonosi bevételek</t>
  </si>
  <si>
    <t xml:space="preserve">Egyéb működési  bevételek </t>
  </si>
  <si>
    <t>Költségvetési hiány belső finanszírozására szolgáló bevételek</t>
  </si>
  <si>
    <t>Költségvetési hiány külső finanszírozására szolgáló bevételek</t>
  </si>
  <si>
    <t>Feladatellátás jellege</t>
  </si>
  <si>
    <t>BERUHÁZÁSI KIADÁSOK MINDÖSSZESEN</t>
  </si>
  <si>
    <t>Költségvetési maradvány</t>
  </si>
  <si>
    <t xml:space="preserve">Több éves kihatással járó feladatok előirányzatai éves bontásban </t>
  </si>
  <si>
    <t>tájékoztató jelleggel az Áht. 24.§ (4) bekezdés b) pontja alapján</t>
  </si>
  <si>
    <t>Sorszám</t>
  </si>
  <si>
    <t>2019. évi előirányzat</t>
  </si>
  <si>
    <t xml:space="preserve"> Európai Uniós forrásból finanszírozott támogatással megvalósuló programok, projektek bevételeiről és kiadásairól az Ávr. 24. § (1) bekezdés a.) és bd.) pontjainak megfelelően</t>
  </si>
  <si>
    <t>Program megnevezés</t>
  </si>
  <si>
    <t>Program megvalósításának ideje</t>
  </si>
  <si>
    <t>Saját erő</t>
  </si>
  <si>
    <t>EU támogatás összesen</t>
  </si>
  <si>
    <t>EU támogatás</t>
  </si>
  <si>
    <t xml:space="preserve">B </t>
  </si>
  <si>
    <t>Projekt forrás összetétel</t>
  </si>
  <si>
    <t>2018.</t>
  </si>
  <si>
    <t>Projekt költség megbontás</t>
  </si>
  <si>
    <t>2016. évi                tény</t>
  </si>
  <si>
    <t xml:space="preserve">E </t>
  </si>
  <si>
    <t>Tárgyi eszközök értékesítés</t>
  </si>
  <si>
    <t>2020. évi előirányzat</t>
  </si>
  <si>
    <t>Hiány finanszírozása belső finanszírozásra szolgáló költségvetési bevétel összegével</t>
  </si>
  <si>
    <t>Hiány finanszírozása külső finanszírozásra szolgáló költségvetési bevétel összegével</t>
  </si>
  <si>
    <t>2018. évi engedélyezett létszám</t>
  </si>
  <si>
    <t>2021. évi előirányzat</t>
  </si>
  <si>
    <t>2019. évi költségvetési bevételei</t>
  </si>
  <si>
    <t>2017. évi              tény</t>
  </si>
  <si>
    <t>2018. évi eredeti előirányzat</t>
  </si>
  <si>
    <t>2018. évi várható</t>
  </si>
  <si>
    <t>2019. évi költségvetési kiadásai</t>
  </si>
  <si>
    <t>2017. évi tény</t>
  </si>
  <si>
    <t>2020-tól</t>
  </si>
  <si>
    <t xml:space="preserve">P </t>
  </si>
  <si>
    <t>2019. évi engedélyezett létszám</t>
  </si>
  <si>
    <t>KÖLTSÉGVETÉSI BEVÉTELEI ÉS KIADÁSAI 2019. ÉVBEN</t>
  </si>
  <si>
    <t>2019. évi felújítási kiadások előirányzata</t>
  </si>
  <si>
    <t>2018. évi              várható</t>
  </si>
  <si>
    <t>2019. év utáni javaslat</t>
  </si>
  <si>
    <t>Teljesítés                      2017.          12.31.-ig</t>
  </si>
  <si>
    <t>2022. évi előirányzat</t>
  </si>
  <si>
    <t>2019.</t>
  </si>
  <si>
    <t>ÉHÖT</t>
  </si>
  <si>
    <t>Észak-Balatoni Térség Regionális Települési Szilárdhulladék-kezelési Önkormányzati Társulás</t>
  </si>
  <si>
    <t>BEVÉTEL</t>
  </si>
  <si>
    <t>Bevételek forrása</t>
  </si>
  <si>
    <t>Összes bevétel</t>
  </si>
  <si>
    <t>Felhalmozási bevételek:</t>
  </si>
  <si>
    <t>Önkormányzati kifizetések</t>
  </si>
  <si>
    <t>Támogatás</t>
  </si>
  <si>
    <t>Tartalék</t>
  </si>
  <si>
    <t xml:space="preserve">Működési bevétel </t>
  </si>
  <si>
    <t>Működési bevétel (személyi, dologi)</t>
  </si>
  <si>
    <t>Befizetendő ÁFA</t>
  </si>
  <si>
    <t>KIADÁS</t>
  </si>
  <si>
    <t>nettó</t>
  </si>
  <si>
    <t>ÁFA</t>
  </si>
  <si>
    <t>bruttó</t>
  </si>
  <si>
    <t>Felhalmozási kiadások</t>
  </si>
  <si>
    <t>KEHOP-3.2.1-15-2017-00014  projekt</t>
  </si>
  <si>
    <t>Felhalmozási tartalék pótlásra</t>
  </si>
  <si>
    <t>Működési kiadások</t>
  </si>
  <si>
    <t>Bérköltség (engedélyezett létszám 3 fő)</t>
  </si>
  <si>
    <t>Bérköltség</t>
  </si>
  <si>
    <t>Járulékok</t>
  </si>
  <si>
    <t>Dologi és egyéb kiadás</t>
  </si>
  <si>
    <t>ebből visszaigényelhető ÁFA-t tartalmazó</t>
  </si>
  <si>
    <t>ebből visszaigényelhető ÁFA-t nem tartalmazó</t>
  </si>
  <si>
    <t>Befizetendő ÁFA (finanszírozással kapcsolatos)</t>
  </si>
  <si>
    <t>önkormányzati befizetés</t>
  </si>
  <si>
    <t>tájékoztató jelleggel az Áht. 24. § (4) bekezdés a) pontja alapján</t>
  </si>
  <si>
    <t>Sor-szám</t>
  </si>
  <si>
    <t>I. negyedév</t>
  </si>
  <si>
    <t>II. negyedév</t>
  </si>
  <si>
    <t>III. negyedév</t>
  </si>
  <si>
    <t>IV. negyedév</t>
  </si>
  <si>
    <t>Bevételek</t>
  </si>
  <si>
    <t>Nyitó pénzkészlet</t>
  </si>
  <si>
    <t>-----</t>
  </si>
  <si>
    <t>Működési finanszírozási bevételek</t>
  </si>
  <si>
    <t>Felhalmozási finanszírozási bevételek</t>
  </si>
  <si>
    <t>7.</t>
  </si>
  <si>
    <t>Bevételek összesen:</t>
  </si>
  <si>
    <t>8.</t>
  </si>
  <si>
    <t>Kiadások</t>
  </si>
  <si>
    <t>9.</t>
  </si>
  <si>
    <t>10.</t>
  </si>
  <si>
    <t>Munkaadókat terh. jár. és szoc. hj. adó</t>
  </si>
  <si>
    <t>11.</t>
  </si>
  <si>
    <t>12.</t>
  </si>
  <si>
    <t>Ellátottak pénzbeli juttatása</t>
  </si>
  <si>
    <t>13.</t>
  </si>
  <si>
    <t>14.</t>
  </si>
  <si>
    <t>15.</t>
  </si>
  <si>
    <t>16.</t>
  </si>
  <si>
    <t>Kiadások összesen:</t>
  </si>
  <si>
    <t>Egyenleg (8-18)</t>
  </si>
  <si>
    <t>az ÉHÖT Támogatási Szerződéssel rendelkező</t>
  </si>
  <si>
    <t xml:space="preserve"> - Beruházási, felújítási  kiadásokra képzett céltartalék</t>
  </si>
  <si>
    <t>Társulás beruházási kiadásai</t>
  </si>
  <si>
    <t>a 2019. évi engedélyezett létszámról</t>
  </si>
  <si>
    <t>Kompenzációra átadott pénzeszköz</t>
  </si>
  <si>
    <t xml:space="preserve">2019. évi előirányzat felhasználási terv </t>
  </si>
  <si>
    <t>(adatok eFt-ban)</t>
  </si>
  <si>
    <t>Visszafizetések</t>
  </si>
  <si>
    <t>önkormányzati befizetések</t>
  </si>
  <si>
    <t>Visszaigényelhető ÁFA</t>
  </si>
  <si>
    <t xml:space="preserve">     Működési bevétel  Áfa nélkül</t>
  </si>
  <si>
    <t xml:space="preserve">Tulajdonosi bevételek </t>
  </si>
  <si>
    <t>Kiszámlázott ÁFA</t>
  </si>
  <si>
    <t>Beruházási költségek (pótlási feladatkörbe tatozó)</t>
  </si>
  <si>
    <t>Felújítási költségek</t>
  </si>
  <si>
    <t>Irodai eszköz beszerzés</t>
  </si>
  <si>
    <t>Kompenzációra átadott pénzeszköz 2018,2019 évi</t>
  </si>
  <si>
    <t xml:space="preserve">  Tulajdonosi bevételek ÁFA-ja</t>
  </si>
  <si>
    <t>Projekt teljes költség</t>
  </si>
  <si>
    <t>Hulladékgazdálkodási rendszer felújításai</t>
  </si>
  <si>
    <t>Eszközbeszerzés ( irodai)</t>
  </si>
  <si>
    <t>Eszközbeszerzés (hulladékgazdálkodási rendszerhez kapcsolódó)</t>
  </si>
  <si>
    <t>Társulási feladatok és egyéb kötelezettségek 2019. évi működési költségvetési kiadásai</t>
  </si>
  <si>
    <t>ÉHÖT  MŰKÖDÉSI ÉS FELHALMOZÁSI</t>
  </si>
  <si>
    <t>2019. évi 1. számú módosítás</t>
  </si>
  <si>
    <t>KEHOP-3.2.1-15-2017-00014  projekt támogatási előleg visszautalása</t>
  </si>
  <si>
    <t>2017.01.17-2021.12.31</t>
  </si>
  <si>
    <t>2020.</t>
  </si>
  <si>
    <t>Módosított előirányzat (1)</t>
  </si>
  <si>
    <t>ÁFA befizetés eredeti</t>
  </si>
  <si>
    <t>módosítás</t>
  </si>
  <si>
    <t>KEHOP-3.2.1-15-2017-00014  projekt működési kiadásai eredeti</t>
  </si>
  <si>
    <t>Módosított előirányzat 1</t>
  </si>
  <si>
    <t>2019. évi eredeti előirányzat</t>
  </si>
  <si>
    <t>8. melléklet a .../2019. (XII.19) határozathoz</t>
  </si>
  <si>
    <t xml:space="preserve">9. melléklet a .../2019. (XII.19.) határozathoz </t>
  </si>
  <si>
    <t>12. melléklet  a /2019. (XII.19) határozathoz</t>
  </si>
  <si>
    <t>4. melléklet a .../2019. (XII.19) határozathoz</t>
  </si>
  <si>
    <t>7. melléklet a .../2019. (XII.19) határozathoz</t>
  </si>
  <si>
    <t>Kiszámlázott általános forgalmi adó</t>
  </si>
  <si>
    <t>Általános forgalmi adó</t>
  </si>
  <si>
    <t>2019. évi egyéb felhalmozási célú kiadások előirányzata</t>
  </si>
  <si>
    <t>Társulás egyéb felhalmozási célú kiadásai</t>
  </si>
  <si>
    <t>Saját forrás elszámolás önkormányzatokkal</t>
  </si>
  <si>
    <t>11. melléklet a  /2019. (XII.19.)  határozathoz</t>
  </si>
  <si>
    <t>5. melléklet a /2019. (XII.19) határozathoz</t>
  </si>
  <si>
    <t>Projekt Irányító Szervezet</t>
  </si>
  <si>
    <t>Saját forrást kiegészítő  támogatás 2018</t>
  </si>
  <si>
    <t>Saját forrást kiegészítő  támogatás 2019</t>
  </si>
  <si>
    <t>Saját forrást kiegészítő  támogatás 2020</t>
  </si>
  <si>
    <t>2019. évi beruházási  célú kiadások előirányzata</t>
  </si>
  <si>
    <t>1. melléklet a /2019.(XII.19.)számú határozathoz</t>
  </si>
  <si>
    <t>2. melléklet a /2019. (XII.19) határozathoz</t>
  </si>
  <si>
    <t>3. melléklet a /2019. (XII.19.) határozathoz</t>
  </si>
  <si>
    <t>módosított előirányzat 1.</t>
  </si>
  <si>
    <t>MINDÖSSZESEN eredeti előirányzat:</t>
  </si>
  <si>
    <t>KEHOP-3.2.1-15-2017-00014  projekt támogatás visszafizetés</t>
  </si>
  <si>
    <t>6. melléklet a .../2019. (XII.19)határozathoz</t>
  </si>
  <si>
    <t>2018. évi             eredeti</t>
  </si>
  <si>
    <t>10. melléklet a .../2019. (XII.19) határozathoz</t>
  </si>
  <si>
    <t>2019. évi költségvetés  1. számú módosítása</t>
  </si>
  <si>
    <t>Q</t>
  </si>
  <si>
    <t>R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</si>
</sst>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00"/>
    <numFmt numFmtId="173" formatCode="0.0%"/>
    <numFmt numFmtId="174" formatCode="[$-F800]dddd\,\ mmmm\ dd\,\ yyyy"/>
    <numFmt numFmtId="175" formatCode="#,###"/>
  </numFmts>
  <fonts count="73">
    <font>
      <sz val="10"/>
      <name val="Arial CE"/>
      <family val="0"/>
    </font>
    <font>
      <sz val="11"/>
      <color indexed="8"/>
      <name val="Calibri"/>
      <family val="2"/>
    </font>
    <font>
      <sz val="11"/>
      <name val="Palatino Linotype"/>
      <family val="1"/>
    </font>
    <font>
      <sz val="10"/>
      <name val="Arial"/>
      <family val="2"/>
    </font>
    <font>
      <b/>
      <sz val="11"/>
      <name val="Palatino Linotype"/>
      <family val="1"/>
    </font>
    <font>
      <i/>
      <sz val="11"/>
      <name val="Palatino Linotype"/>
      <family val="1"/>
    </font>
    <font>
      <sz val="9"/>
      <name val="Palatino Linotype"/>
      <family val="1"/>
    </font>
    <font>
      <sz val="8"/>
      <name val="Arial CE"/>
      <family val="0"/>
    </font>
    <font>
      <sz val="12"/>
      <name val="Times New Roman"/>
      <family val="1"/>
    </font>
    <font>
      <sz val="8"/>
      <name val="Palatino Linotype"/>
      <family val="1"/>
    </font>
    <font>
      <sz val="10"/>
      <name val="Palatino Linotype"/>
      <family val="1"/>
    </font>
    <font>
      <b/>
      <sz val="9"/>
      <name val="Palatino Linotype"/>
      <family val="1"/>
    </font>
    <font>
      <b/>
      <sz val="10"/>
      <name val="Palatino Linotype"/>
      <family val="1"/>
    </font>
    <font>
      <b/>
      <i/>
      <sz val="10"/>
      <name val="Palatino Linotype"/>
      <family val="1"/>
    </font>
    <font>
      <sz val="7"/>
      <name val="Palatino Linotype"/>
      <family val="1"/>
    </font>
    <font>
      <sz val="11"/>
      <name val="Arial CE"/>
      <family val="0"/>
    </font>
    <font>
      <b/>
      <u val="single"/>
      <sz val="11"/>
      <name val="Palatino Linotype"/>
      <family val="1"/>
    </font>
    <font>
      <sz val="10.5"/>
      <name val="Palatino Linotype"/>
      <family val="1"/>
    </font>
    <font>
      <sz val="10"/>
      <name val="Times New Roman"/>
      <family val="1"/>
    </font>
    <font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 CE"/>
      <family val="0"/>
    </font>
    <font>
      <b/>
      <sz val="7"/>
      <name val="Palatino Linotype"/>
      <family val="1"/>
    </font>
    <font>
      <i/>
      <sz val="10"/>
      <name val="Palatino Linotyp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Palatino Linotype"/>
      <family val="1"/>
    </font>
    <font>
      <b/>
      <sz val="11"/>
      <color indexed="10"/>
      <name val="Palatino Linotype"/>
      <family val="1"/>
    </font>
    <font>
      <sz val="10"/>
      <color indexed="10"/>
      <name val="Palatino Linotype"/>
      <family val="1"/>
    </font>
    <font>
      <b/>
      <sz val="9"/>
      <color indexed="10"/>
      <name val="Palatino Linotype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Palatino Linotype"/>
      <family val="1"/>
    </font>
    <font>
      <b/>
      <sz val="11"/>
      <color rgb="FFFF0000"/>
      <name val="Palatino Linotype"/>
      <family val="1"/>
    </font>
    <font>
      <sz val="10"/>
      <color rgb="FFFF0000"/>
      <name val="Palatino Linotype"/>
      <family val="1"/>
    </font>
    <font>
      <b/>
      <sz val="9"/>
      <color rgb="FFFF0000"/>
      <name val="Palatino Linotype"/>
      <family val="1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42"/>
        <bgColor indexed="64"/>
      </patternFill>
    </fill>
  </fills>
  <borders count="2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hair"/>
      <right style="hair"/>
      <top/>
      <bottom style="double"/>
    </border>
    <border>
      <left style="hair"/>
      <right style="medium"/>
      <top/>
      <bottom style="double"/>
    </border>
    <border>
      <left/>
      <right/>
      <top style="thin"/>
      <bottom style="double"/>
    </border>
    <border>
      <left style="double"/>
      <right style="double"/>
      <top/>
      <bottom/>
    </border>
    <border>
      <left/>
      <right style="double"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hair"/>
    </border>
    <border>
      <left/>
      <right/>
      <top style="medium"/>
      <bottom style="medium"/>
    </border>
    <border>
      <left style="double"/>
      <right style="double"/>
      <top style="medium"/>
      <bottom style="medium"/>
    </border>
    <border>
      <left style="double"/>
      <right/>
      <top style="medium"/>
      <bottom style="medium"/>
    </border>
    <border>
      <left/>
      <right style="double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hair"/>
      <bottom style="hair"/>
    </border>
    <border>
      <left/>
      <right/>
      <top style="medium"/>
      <bottom/>
    </border>
    <border>
      <left style="double"/>
      <right/>
      <top/>
      <bottom style="hair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medium"/>
      <right/>
      <top style="thin"/>
      <bottom style="double"/>
    </border>
    <border>
      <left/>
      <right/>
      <top/>
      <bottom style="medium"/>
    </border>
    <border>
      <left style="thin"/>
      <right style="double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/>
    </border>
    <border>
      <left style="hair"/>
      <right/>
      <top/>
      <bottom style="hair"/>
    </border>
    <border>
      <left/>
      <right style="hair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double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double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double"/>
      <right/>
      <top/>
      <bottom style="thin"/>
    </border>
    <border>
      <left style="medium"/>
      <right/>
      <top/>
      <bottom style="medium"/>
    </border>
    <border>
      <left style="double"/>
      <right/>
      <top/>
      <bottom style="medium"/>
    </border>
    <border>
      <left style="thin"/>
      <right/>
      <top style="thin"/>
      <bottom style="double"/>
    </border>
    <border>
      <left style="thin"/>
      <right style="double"/>
      <top style="double"/>
      <bottom style="double"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 style="medium"/>
      <top/>
      <bottom style="double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hair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hair"/>
      <right/>
      <top/>
      <bottom/>
    </border>
    <border>
      <left style="hair"/>
      <right style="medium"/>
      <top style="hair"/>
      <bottom style="double"/>
    </border>
    <border>
      <left style="medium"/>
      <right style="hair"/>
      <top style="hair"/>
      <bottom style="hair"/>
    </border>
    <border>
      <left style="double"/>
      <right style="hair"/>
      <top/>
      <bottom/>
    </border>
    <border>
      <left/>
      <right style="medium"/>
      <top/>
      <bottom style="thin"/>
    </border>
    <border>
      <left style="hair"/>
      <right style="hair"/>
      <top/>
      <bottom style="medium"/>
    </border>
    <border>
      <left/>
      <right style="double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hair"/>
      <top/>
      <bottom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hair"/>
    </border>
    <border>
      <left/>
      <right/>
      <top style="hair"/>
      <bottom>
        <color indexed="63"/>
      </bottom>
    </border>
    <border>
      <left style="hair"/>
      <right/>
      <top style="hair"/>
      <bottom style="medium"/>
    </border>
    <border>
      <left style="hair"/>
      <right style="hair"/>
      <top style="hair"/>
      <bottom style="double"/>
    </border>
    <border>
      <left style="hair"/>
      <right style="hair"/>
      <top style="hair"/>
      <bottom style="hair"/>
    </border>
    <border>
      <left style="hair"/>
      <right/>
      <top style="hair"/>
      <bottom style="double"/>
    </border>
    <border>
      <left style="double"/>
      <right style="hair"/>
      <top style="hair"/>
      <bottom style="double"/>
    </border>
    <border>
      <left style="medium"/>
      <right style="hair"/>
      <top style="hair"/>
      <bottom>
        <color indexed="63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medium"/>
      <right style="hair"/>
      <top style="hair"/>
      <bottom style="double"/>
    </border>
    <border>
      <left style="medium"/>
      <right style="hair"/>
      <top style="hair"/>
      <bottom style="medium"/>
    </border>
    <border>
      <left/>
      <right/>
      <top style="double"/>
      <bottom style="medium"/>
    </border>
    <border>
      <left style="hair"/>
      <right style="medium"/>
      <top style="hair"/>
      <bottom style="hair"/>
    </border>
    <border>
      <left/>
      <right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double"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 style="hair"/>
      <right style="hair"/>
      <top/>
      <bottom style="hair"/>
    </border>
    <border>
      <left style="double"/>
      <right style="hair"/>
      <top style="hair"/>
      <bottom style="hair"/>
    </border>
    <border>
      <left style="double"/>
      <right/>
      <top style="hair"/>
      <bottom style="hair"/>
    </border>
    <border>
      <left style="double"/>
      <right style="hair"/>
      <top style="medium"/>
      <bottom style="medium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hair"/>
    </border>
    <border>
      <left style="hair"/>
      <right/>
      <top style="medium"/>
      <bottom style="medium"/>
    </border>
    <border>
      <left style="hair"/>
      <right/>
      <top/>
      <bottom style="medium"/>
    </border>
    <border>
      <left style="hair"/>
      <right style="hair"/>
      <top style="double"/>
      <bottom style="hair"/>
    </border>
    <border>
      <left/>
      <right style="hair"/>
      <top style="medium"/>
      <bottom style="medium"/>
    </border>
    <border>
      <left style="medium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/>
      <top style="double"/>
      <bottom style="hair"/>
    </border>
    <border>
      <left style="double"/>
      <right style="hair"/>
      <top style="double"/>
      <bottom style="hair"/>
    </border>
    <border>
      <left style="double"/>
      <right style="hair"/>
      <top/>
      <bottom style="hair"/>
    </border>
    <border>
      <left style="double"/>
      <right style="hair"/>
      <top style="hair"/>
      <bottom style="medium"/>
    </border>
    <border>
      <left style="medium"/>
      <right/>
      <top style="medium"/>
      <bottom style="medium"/>
    </border>
    <border>
      <left style="double"/>
      <right style="hair"/>
      <top/>
      <bottom style="medium"/>
    </border>
    <border>
      <left style="medium"/>
      <right style="hair"/>
      <top style="medium"/>
      <bottom style="hair"/>
    </border>
    <border>
      <left style="hair"/>
      <right style="medium"/>
      <top/>
      <bottom style="medium"/>
    </border>
    <border>
      <left/>
      <right/>
      <top style="hair"/>
      <bottom style="medium"/>
    </border>
    <border>
      <left style="double"/>
      <right/>
      <top style="hair"/>
      <bottom style="medium"/>
    </border>
    <border>
      <left>
        <color indexed="63"/>
      </left>
      <right style="medium"/>
      <top/>
      <bottom style="hair"/>
    </border>
    <border>
      <left/>
      <right style="medium"/>
      <top/>
      <bottom style="medium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/>
      <right style="medium"/>
      <top style="hair"/>
      <bottom style="double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/>
      <right style="hair"/>
      <top style="hair"/>
      <bottom style="double"/>
    </border>
    <border>
      <left/>
      <right style="hair"/>
      <top style="double"/>
      <bottom style="medium"/>
    </border>
    <border>
      <left style="hair"/>
      <right style="double"/>
      <top style="medium"/>
      <bottom style="medium"/>
    </border>
    <border>
      <left style="hair"/>
      <right style="double"/>
      <top style="medium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double"/>
      <top style="double"/>
      <bottom style="medium"/>
    </border>
    <border>
      <left/>
      <right>
        <color indexed="63"/>
      </right>
      <top style="medium"/>
      <bottom style="hair"/>
    </border>
    <border>
      <left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medium"/>
    </border>
    <border>
      <left/>
      <right style="hair"/>
      <top/>
      <bottom style="hair"/>
    </border>
    <border>
      <left style="hair"/>
      <right style="hair"/>
      <top style="medium"/>
      <bottom style="dotted"/>
    </border>
    <border>
      <left style="hair"/>
      <right style="hair"/>
      <top style="dotted"/>
      <bottom style="double"/>
    </border>
    <border>
      <left style="hair"/>
      <right/>
      <top style="medium"/>
      <bottom style="dotted"/>
    </border>
    <border>
      <left style="hair"/>
      <right/>
      <top style="dotted"/>
      <bottom style="double"/>
    </border>
    <border>
      <left style="medium"/>
      <right style="hair"/>
      <top style="medium"/>
      <bottom style="dotted"/>
    </border>
    <border>
      <left style="medium"/>
      <right style="hair"/>
      <top style="dotted"/>
      <bottom style="double"/>
    </border>
    <border>
      <left style="double"/>
      <right style="hair"/>
      <top style="medium"/>
      <bottom/>
    </border>
    <border>
      <left style="double"/>
      <right style="hair"/>
      <top/>
      <bottom style="double"/>
    </border>
    <border>
      <left/>
      <right style="hair"/>
      <top style="medium"/>
      <bottom style="dotted"/>
    </border>
    <border>
      <left/>
      <right style="hair"/>
      <top style="dotted"/>
      <bottom style="double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thin"/>
      <right style="hair"/>
      <top style="medium"/>
      <bottom/>
    </border>
    <border>
      <left style="thin"/>
      <right style="hair"/>
      <top/>
      <bottom style="medium"/>
    </border>
    <border>
      <left style="hair"/>
      <right style="hair"/>
      <top style="medium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ck"/>
      <right style="thin"/>
      <top style="thick"/>
      <bottom style="thin"/>
    </border>
    <border>
      <left style="thin"/>
      <right style="thick"/>
      <top style="thin"/>
      <bottom style="thick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8" borderId="7" applyNumberFormat="0" applyFont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/>
    </xf>
    <xf numFmtId="3" fontId="2" fillId="0" borderId="0" xfId="76" applyNumberFormat="1" applyFont="1" applyFill="1" applyAlignment="1">
      <alignment horizontal="center"/>
      <protection/>
    </xf>
    <xf numFmtId="3" fontId="2" fillId="0" borderId="0" xfId="76" applyNumberFormat="1" applyFont="1" applyFill="1">
      <alignment/>
      <protection/>
    </xf>
    <xf numFmtId="3" fontId="4" fillId="0" borderId="0" xfId="76" applyNumberFormat="1" applyFont="1" applyFill="1">
      <alignment/>
      <protection/>
    </xf>
    <xf numFmtId="3" fontId="2" fillId="0" borderId="0" xfId="76" applyNumberFormat="1" applyFont="1" applyFill="1" applyAlignment="1">
      <alignment vertical="center"/>
      <protection/>
    </xf>
    <xf numFmtId="3" fontId="2" fillId="0" borderId="0" xfId="76" applyNumberFormat="1" applyFont="1" applyFill="1" applyAlignment="1">
      <alignment horizontal="center" vertical="center"/>
      <protection/>
    </xf>
    <xf numFmtId="3" fontId="2" fillId="0" borderId="0" xfId="76" applyNumberFormat="1" applyFont="1" applyFill="1" applyBorder="1" applyAlignment="1">
      <alignment horizontal="center"/>
      <protection/>
    </xf>
    <xf numFmtId="3" fontId="4" fillId="0" borderId="0" xfId="76" applyNumberFormat="1" applyFont="1" applyFill="1" applyBorder="1">
      <alignment/>
      <protection/>
    </xf>
    <xf numFmtId="3" fontId="4" fillId="0" borderId="0" xfId="76" applyNumberFormat="1" applyFont="1" applyFill="1" applyBorder="1" applyAlignment="1">
      <alignment horizontal="center"/>
      <protection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/>
    </xf>
    <xf numFmtId="3" fontId="2" fillId="0" borderId="0" xfId="75" applyNumberFormat="1" applyFont="1" applyFill="1">
      <alignment/>
      <protection/>
    </xf>
    <xf numFmtId="3" fontId="2" fillId="0" borderId="0" xfId="75" applyNumberFormat="1" applyFont="1" applyFill="1" applyAlignment="1">
      <alignment horizontal="right"/>
      <protection/>
    </xf>
    <xf numFmtId="3" fontId="2" fillId="0" borderId="0" xfId="75" applyNumberFormat="1" applyFont="1" applyFill="1" applyAlignment="1">
      <alignment/>
      <protection/>
    </xf>
    <xf numFmtId="3" fontId="2" fillId="0" borderId="0" xfId="75" applyNumberFormat="1" applyFont="1" applyFill="1" applyAlignment="1">
      <alignment vertical="center"/>
      <protection/>
    </xf>
    <xf numFmtId="3" fontId="2" fillId="0" borderId="0" xfId="75" applyNumberFormat="1" applyFont="1" applyFill="1" applyAlignment="1">
      <alignment horizontal="center" vertical="center"/>
      <protection/>
    </xf>
    <xf numFmtId="3" fontId="4" fillId="0" borderId="0" xfId="75" applyNumberFormat="1" applyFont="1" applyFill="1">
      <alignment/>
      <protection/>
    </xf>
    <xf numFmtId="3" fontId="2" fillId="0" borderId="0" xfId="75" applyNumberFormat="1" applyFont="1" applyFill="1" applyBorder="1" applyAlignment="1">
      <alignment horizontal="center"/>
      <protection/>
    </xf>
    <xf numFmtId="3" fontId="2" fillId="0" borderId="0" xfId="75" applyNumberFormat="1" applyFont="1" applyFill="1" applyBorder="1">
      <alignment/>
      <protection/>
    </xf>
    <xf numFmtId="3" fontId="4" fillId="0" borderId="0" xfId="75" applyNumberFormat="1" applyFont="1" applyFill="1" applyBorder="1" applyAlignment="1">
      <alignment horizontal="center"/>
      <protection/>
    </xf>
    <xf numFmtId="3" fontId="4" fillId="0" borderId="0" xfId="75" applyNumberFormat="1" applyFont="1" applyFill="1" applyBorder="1">
      <alignment/>
      <protection/>
    </xf>
    <xf numFmtId="3" fontId="5" fillId="0" borderId="0" xfId="75" applyNumberFormat="1" applyFont="1" applyFill="1">
      <alignment/>
      <protection/>
    </xf>
    <xf numFmtId="3" fontId="4" fillId="0" borderId="0" xfId="75" applyNumberFormat="1" applyFont="1" applyFill="1" applyBorder="1" applyAlignment="1">
      <alignment vertical="center"/>
      <protection/>
    </xf>
    <xf numFmtId="3" fontId="2" fillId="0" borderId="0" xfId="75" applyNumberFormat="1" applyFont="1" applyFill="1" applyBorder="1" applyAlignment="1">
      <alignment horizontal="left"/>
      <protection/>
    </xf>
    <xf numFmtId="3" fontId="4" fillId="0" borderId="0" xfId="75" applyNumberFormat="1" applyFont="1" applyFill="1" applyAlignment="1">
      <alignment horizontal="center"/>
      <protection/>
    </xf>
    <xf numFmtId="3" fontId="2" fillId="0" borderId="0" xfId="75" applyNumberFormat="1" applyFont="1" applyFill="1" applyAlignment="1">
      <alignment horizontal="center"/>
      <protection/>
    </xf>
    <xf numFmtId="3" fontId="4" fillId="0" borderId="0" xfId="76" applyNumberFormat="1" applyFont="1" applyFill="1" applyAlignment="1">
      <alignment horizontal="center"/>
      <protection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" fontId="6" fillId="0" borderId="14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3" fontId="9" fillId="0" borderId="0" xfId="76" applyNumberFormat="1" applyFont="1" applyFill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top"/>
    </xf>
    <xf numFmtId="3" fontId="6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6" fillId="0" borderId="0" xfId="76" applyNumberFormat="1" applyFont="1" applyFill="1">
      <alignment/>
      <protection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3" fontId="4" fillId="0" borderId="0" xfId="75" applyNumberFormat="1" applyFont="1" applyFill="1" applyBorder="1" applyAlignment="1">
      <alignment horizontal="left"/>
      <protection/>
    </xf>
    <xf numFmtId="3" fontId="4" fillId="0" borderId="0" xfId="75" applyNumberFormat="1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3" fontId="2" fillId="0" borderId="0" xfId="79" applyNumberFormat="1" applyFont="1">
      <alignment/>
      <protection/>
    </xf>
    <xf numFmtId="3" fontId="2" fillId="0" borderId="0" xfId="79" applyNumberFormat="1" applyFont="1" applyAlignment="1">
      <alignment horizontal="center"/>
      <protection/>
    </xf>
    <xf numFmtId="14" fontId="2" fillId="0" borderId="0" xfId="79" applyNumberFormat="1" applyFont="1" applyAlignment="1">
      <alignment horizontal="center"/>
      <protection/>
    </xf>
    <xf numFmtId="3" fontId="2" fillId="0" borderId="0" xfId="79" applyNumberFormat="1" applyFont="1" applyAlignment="1">
      <alignment horizontal="center" vertical="center" wrapText="1"/>
      <protection/>
    </xf>
    <xf numFmtId="3" fontId="2" fillId="0" borderId="18" xfId="79" applyNumberFormat="1" applyFont="1" applyBorder="1" applyAlignment="1">
      <alignment horizontal="right" vertical="center" wrapText="1"/>
      <protection/>
    </xf>
    <xf numFmtId="3" fontId="2" fillId="0" borderId="19" xfId="79" applyNumberFormat="1" applyFont="1" applyBorder="1" applyAlignment="1">
      <alignment horizontal="right" vertical="center" wrapText="1"/>
      <protection/>
    </xf>
    <xf numFmtId="3" fontId="2" fillId="0" borderId="20" xfId="79" applyNumberFormat="1" applyFont="1" applyBorder="1" applyAlignment="1">
      <alignment horizontal="right" vertical="center" wrapText="1"/>
      <protection/>
    </xf>
    <xf numFmtId="3" fontId="2" fillId="0" borderId="21" xfId="79" applyNumberFormat="1" applyFont="1" applyBorder="1" applyAlignment="1">
      <alignment horizontal="center" vertical="center" wrapText="1"/>
      <protection/>
    </xf>
    <xf numFmtId="3" fontId="2" fillId="0" borderId="20" xfId="79" applyNumberFormat="1" applyFont="1" applyBorder="1" applyAlignment="1">
      <alignment horizontal="left" vertical="center" wrapText="1"/>
      <protection/>
    </xf>
    <xf numFmtId="14" fontId="2" fillId="0" borderId="20" xfId="79" applyNumberFormat="1" applyFont="1" applyBorder="1" applyAlignment="1">
      <alignment horizontal="center" vertical="center" wrapText="1"/>
      <protection/>
    </xf>
    <xf numFmtId="3" fontId="4" fillId="0" borderId="22" xfId="79" applyNumberFormat="1" applyFont="1" applyBorder="1" applyAlignment="1">
      <alignment horizontal="right" vertical="center"/>
      <protection/>
    </xf>
    <xf numFmtId="3" fontId="4" fillId="0" borderId="23" xfId="79" applyNumberFormat="1" applyFont="1" applyBorder="1" applyAlignment="1">
      <alignment horizontal="right" vertical="center"/>
      <protection/>
    </xf>
    <xf numFmtId="3" fontId="4" fillId="0" borderId="24" xfId="79" applyNumberFormat="1" applyFont="1" applyBorder="1" applyAlignment="1">
      <alignment horizontal="right" vertical="center"/>
      <protection/>
    </xf>
    <xf numFmtId="3" fontId="4" fillId="0" borderId="25" xfId="79" applyNumberFormat="1" applyFont="1" applyBorder="1" applyAlignment="1">
      <alignment horizontal="right" vertical="center"/>
      <protection/>
    </xf>
    <xf numFmtId="3" fontId="4" fillId="0" borderId="26" xfId="79" applyNumberFormat="1" applyFont="1" applyBorder="1" applyAlignment="1">
      <alignment horizontal="right" vertical="center"/>
      <protection/>
    </xf>
    <xf numFmtId="3" fontId="2" fillId="0" borderId="13" xfId="79" applyNumberFormat="1" applyFont="1" applyBorder="1" applyAlignment="1">
      <alignment horizontal="center" vertical="center" wrapText="1"/>
      <protection/>
    </xf>
    <xf numFmtId="3" fontId="2" fillId="0" borderId="27" xfId="79" applyNumberFormat="1" applyFont="1" applyBorder="1" applyAlignment="1">
      <alignment horizontal="right" vertical="center" wrapText="1"/>
      <protection/>
    </xf>
    <xf numFmtId="3" fontId="2" fillId="0" borderId="28" xfId="79" applyNumberFormat="1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/>
    </xf>
    <xf numFmtId="3" fontId="2" fillId="0" borderId="0" xfId="79" applyNumberFormat="1" applyFont="1" applyAlignment="1">
      <alignment horizontal="center" wrapText="1"/>
      <protection/>
    </xf>
    <xf numFmtId="3" fontId="2" fillId="0" borderId="0" xfId="79" applyNumberFormat="1" applyFont="1" applyBorder="1" applyAlignment="1">
      <alignment horizontal="center"/>
      <protection/>
    </xf>
    <xf numFmtId="3" fontId="2" fillId="0" borderId="14" xfId="79" applyNumberFormat="1" applyFont="1" applyBorder="1" applyAlignment="1">
      <alignment vertical="center" wrapText="1"/>
      <protection/>
    </xf>
    <xf numFmtId="3" fontId="2" fillId="0" borderId="29" xfId="79" applyNumberFormat="1" applyFont="1" applyBorder="1" applyAlignment="1">
      <alignment horizontal="right" vertical="center" wrapText="1"/>
      <protection/>
    </xf>
    <xf numFmtId="0" fontId="2" fillId="0" borderId="30" xfId="79" applyNumberFormat="1" applyFont="1" applyBorder="1" applyAlignment="1">
      <alignment horizontal="center" vertical="center" wrapText="1"/>
      <protection/>
    </xf>
    <xf numFmtId="3" fontId="2" fillId="0" borderId="31" xfId="79" applyNumberFormat="1" applyFont="1" applyBorder="1" applyAlignment="1">
      <alignment horizontal="center" vertical="center" wrapText="1"/>
      <protection/>
    </xf>
    <xf numFmtId="3" fontId="2" fillId="0" borderId="30" xfId="79" applyNumberFormat="1" applyFont="1" applyBorder="1" applyAlignment="1">
      <alignment horizontal="center" vertical="center" wrapText="1"/>
      <protection/>
    </xf>
    <xf numFmtId="3" fontId="10" fillId="0" borderId="0" xfId="76" applyNumberFormat="1" applyFont="1" applyFill="1">
      <alignment/>
      <protection/>
    </xf>
    <xf numFmtId="3" fontId="2" fillId="0" borderId="0" xfId="76" applyNumberFormat="1" applyFont="1" applyFill="1" applyBorder="1">
      <alignment/>
      <protection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3" fontId="2" fillId="0" borderId="33" xfId="0" applyNumberFormat="1" applyFont="1" applyFill="1" applyBorder="1" applyAlignment="1">
      <alignment horizontal="center"/>
    </xf>
    <xf numFmtId="3" fontId="5" fillId="0" borderId="0" xfId="75" applyNumberFormat="1" applyFont="1" applyFill="1" applyBorder="1" applyAlignment="1">
      <alignment horizontal="right"/>
      <protection/>
    </xf>
    <xf numFmtId="3" fontId="2" fillId="0" borderId="33" xfId="75" applyNumberFormat="1" applyFont="1" applyFill="1" applyBorder="1" applyAlignment="1">
      <alignment horizontal="center"/>
      <protection/>
    </xf>
    <xf numFmtId="3" fontId="2" fillId="0" borderId="34" xfId="75" applyNumberFormat="1" applyFont="1" applyFill="1" applyBorder="1" applyAlignment="1">
      <alignment horizontal="center" vertical="center" wrapText="1"/>
      <protection/>
    </xf>
    <xf numFmtId="0" fontId="2" fillId="0" borderId="0" xfId="81" applyFont="1" applyFill="1" applyBorder="1">
      <alignment/>
      <protection/>
    </xf>
    <xf numFmtId="0" fontId="2" fillId="0" borderId="0" xfId="81" applyFont="1" applyFill="1" applyBorder="1" applyAlignment="1">
      <alignment horizontal="center" vertical="center"/>
      <protection/>
    </xf>
    <xf numFmtId="0" fontId="2" fillId="0" borderId="0" xfId="81" applyFont="1" applyFill="1" applyBorder="1" applyAlignment="1">
      <alignment wrapText="1"/>
      <protection/>
    </xf>
    <xf numFmtId="3" fontId="2" fillId="0" borderId="0" xfId="81" applyNumberFormat="1" applyFont="1" applyFill="1" applyBorder="1" applyAlignment="1">
      <alignment horizontal="center" vertical="center" wrapText="1"/>
      <protection/>
    </xf>
    <xf numFmtId="0" fontId="2" fillId="0" borderId="0" xfId="82" applyFont="1" applyFill="1" applyBorder="1" applyAlignment="1">
      <alignment horizontal="center" vertical="center" wrapText="1"/>
      <protection/>
    </xf>
    <xf numFmtId="3" fontId="2" fillId="0" borderId="0" xfId="82" applyNumberFormat="1" applyFont="1" applyFill="1" applyBorder="1" applyAlignment="1">
      <alignment horizontal="center" vertical="center"/>
      <protection/>
    </xf>
    <xf numFmtId="3" fontId="2" fillId="0" borderId="0" xfId="82" applyNumberFormat="1" applyFont="1" applyFill="1" applyBorder="1" applyAlignment="1">
      <alignment horizontal="center"/>
      <protection/>
    </xf>
    <xf numFmtId="3" fontId="2" fillId="0" borderId="35" xfId="76" applyNumberFormat="1" applyFont="1" applyFill="1" applyBorder="1" applyAlignment="1">
      <alignment horizontal="center" vertical="center" textRotation="90"/>
      <protection/>
    </xf>
    <xf numFmtId="0" fontId="4" fillId="0" borderId="36" xfId="81" applyFont="1" applyFill="1" applyBorder="1" applyAlignment="1">
      <alignment horizontal="center" vertical="center" wrapText="1"/>
      <protection/>
    </xf>
    <xf numFmtId="0" fontId="10" fillId="0" borderId="36" xfId="81" applyFont="1" applyFill="1" applyBorder="1" applyAlignment="1">
      <alignment horizontal="center" vertical="center" textRotation="90" wrapText="1"/>
      <protection/>
    </xf>
    <xf numFmtId="3" fontId="4" fillId="0" borderId="36" xfId="81" applyNumberFormat="1" applyFont="1" applyFill="1" applyBorder="1" applyAlignment="1">
      <alignment horizontal="center" vertical="center" wrapText="1"/>
      <protection/>
    </xf>
    <xf numFmtId="3" fontId="2" fillId="0" borderId="0" xfId="81" applyNumberFormat="1" applyFont="1" applyFill="1" applyBorder="1" applyAlignment="1">
      <alignment horizontal="center"/>
      <protection/>
    </xf>
    <xf numFmtId="3" fontId="2" fillId="0" borderId="37" xfId="76" applyNumberFormat="1" applyFont="1" applyFill="1" applyBorder="1" applyAlignment="1">
      <alignment horizontal="center"/>
      <protection/>
    </xf>
    <xf numFmtId="0" fontId="2" fillId="0" borderId="0" xfId="81" applyFont="1" applyFill="1" applyBorder="1" applyAlignment="1">
      <alignment/>
      <protection/>
    </xf>
    <xf numFmtId="3" fontId="2" fillId="0" borderId="0" xfId="81" applyNumberFormat="1" applyFont="1" applyFill="1" applyBorder="1">
      <alignment/>
      <protection/>
    </xf>
    <xf numFmtId="0" fontId="2" fillId="0" borderId="0" xfId="81" applyFont="1" applyFill="1" applyBorder="1" applyAlignment="1">
      <alignment vertical="center"/>
      <protection/>
    </xf>
    <xf numFmtId="0" fontId="4" fillId="0" borderId="0" xfId="81" applyFont="1" applyFill="1" applyBorder="1" applyAlignment="1">
      <alignment vertical="center"/>
      <protection/>
    </xf>
    <xf numFmtId="0" fontId="2" fillId="0" borderId="0" xfId="81" applyFont="1" applyFill="1" applyBorder="1" applyAlignment="1">
      <alignment horizontal="center"/>
      <protection/>
    </xf>
    <xf numFmtId="3" fontId="2" fillId="0" borderId="0" xfId="82" applyNumberFormat="1" applyFont="1" applyFill="1" applyBorder="1" applyAlignment="1">
      <alignment horizontal="right"/>
      <protection/>
    </xf>
    <xf numFmtId="3" fontId="2" fillId="0" borderId="0" xfId="82" applyNumberFormat="1" applyFont="1" applyFill="1" applyBorder="1" applyAlignment="1">
      <alignment horizontal="right" wrapText="1"/>
      <protection/>
    </xf>
    <xf numFmtId="0" fontId="2" fillId="0" borderId="0" xfId="0" applyFont="1" applyFill="1" applyBorder="1" applyAlignment="1">
      <alignment horizontal="right"/>
    </xf>
    <xf numFmtId="3" fontId="10" fillId="0" borderId="38" xfId="76" applyNumberFormat="1" applyFont="1" applyFill="1" applyBorder="1" applyAlignment="1">
      <alignment horizontal="right" vertical="center"/>
      <protection/>
    </xf>
    <xf numFmtId="0" fontId="15" fillId="0" borderId="0" xfId="0" applyFont="1" applyFill="1" applyAlignment="1">
      <alignment/>
    </xf>
    <xf numFmtId="0" fontId="2" fillId="0" borderId="0" xfId="81" applyFont="1" applyFill="1" applyBorder="1" applyAlignment="1">
      <alignment vertical="top"/>
      <protection/>
    </xf>
    <xf numFmtId="0" fontId="15" fillId="0" borderId="0" xfId="0" applyFont="1" applyFill="1" applyAlignment="1">
      <alignment vertical="top"/>
    </xf>
    <xf numFmtId="0" fontId="2" fillId="0" borderId="0" xfId="81" applyFont="1" applyFill="1" applyBorder="1" applyAlignment="1">
      <alignment horizontal="center" wrapText="1"/>
      <protection/>
    </xf>
    <xf numFmtId="3" fontId="2" fillId="0" borderId="33" xfId="81" applyNumberFormat="1" applyFont="1" applyFill="1" applyBorder="1" applyAlignment="1">
      <alignment horizontal="center"/>
      <protection/>
    </xf>
    <xf numFmtId="3" fontId="2" fillId="0" borderId="39" xfId="81" applyNumberFormat="1" applyFont="1" applyFill="1" applyBorder="1" applyAlignment="1">
      <alignment horizontal="center" wrapText="1"/>
      <protection/>
    </xf>
    <xf numFmtId="3" fontId="2" fillId="0" borderId="40" xfId="81" applyNumberFormat="1" applyFont="1" applyFill="1" applyBorder="1">
      <alignment/>
      <protection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center"/>
    </xf>
    <xf numFmtId="3" fontId="4" fillId="0" borderId="43" xfId="0" applyNumberFormat="1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3" fontId="4" fillId="0" borderId="46" xfId="0" applyNumberFormat="1" applyFont="1" applyFill="1" applyBorder="1" applyAlignment="1">
      <alignment horizontal="center" wrapText="1"/>
    </xf>
    <xf numFmtId="3" fontId="2" fillId="0" borderId="47" xfId="0" applyNumberFormat="1" applyFont="1" applyFill="1" applyBorder="1" applyAlignment="1">
      <alignment/>
    </xf>
    <xf numFmtId="0" fontId="2" fillId="0" borderId="48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48" xfId="0" applyFont="1" applyFill="1" applyBorder="1" applyAlignment="1">
      <alignment horizontal="center" vertical="top"/>
    </xf>
    <xf numFmtId="0" fontId="4" fillId="0" borderId="49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left"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horizontal="center" vertical="center"/>
    </xf>
    <xf numFmtId="3" fontId="4" fillId="0" borderId="5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47" xfId="0" applyNumberFormat="1" applyFont="1" applyFill="1" applyBorder="1" applyAlignment="1">
      <alignment horizontal="right"/>
    </xf>
    <xf numFmtId="1" fontId="2" fillId="0" borderId="48" xfId="0" applyNumberFormat="1" applyFont="1" applyFill="1" applyBorder="1" applyAlignment="1">
      <alignment horizontal="center"/>
    </xf>
    <xf numFmtId="3" fontId="2" fillId="0" borderId="54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3" fontId="4" fillId="0" borderId="55" xfId="0" applyNumberFormat="1" applyFont="1" applyFill="1" applyBorder="1" applyAlignment="1">
      <alignment horizontal="center" vertical="center"/>
    </xf>
    <xf numFmtId="3" fontId="4" fillId="0" borderId="56" xfId="0" applyNumberFormat="1" applyFont="1" applyFill="1" applyBorder="1" applyAlignment="1">
      <alignment horizontal="right" vertical="center"/>
    </xf>
    <xf numFmtId="0" fontId="4" fillId="0" borderId="57" xfId="0" applyFont="1" applyFill="1" applyBorder="1" applyAlignment="1">
      <alignment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0" fontId="4" fillId="0" borderId="61" xfId="0" applyFont="1" applyFill="1" applyBorder="1" applyAlignment="1">
      <alignment horizontal="left" vertical="center"/>
    </xf>
    <xf numFmtId="3" fontId="4" fillId="0" borderId="4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indent="2"/>
    </xf>
    <xf numFmtId="0" fontId="4" fillId="0" borderId="6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right" vertical="center"/>
    </xf>
    <xf numFmtId="0" fontId="4" fillId="0" borderId="64" xfId="0" applyFont="1" applyFill="1" applyBorder="1" applyAlignment="1">
      <alignment horizontal="left" vertical="center" wrapText="1"/>
    </xf>
    <xf numFmtId="3" fontId="4" fillId="0" borderId="65" xfId="0" applyNumberFormat="1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/>
    </xf>
    <xf numFmtId="0" fontId="2" fillId="0" borderId="48" xfId="0" applyFont="1" applyFill="1" applyBorder="1" applyAlignment="1">
      <alignment horizontal="right"/>
    </xf>
    <xf numFmtId="0" fontId="2" fillId="0" borderId="66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67" xfId="0" applyFont="1" applyFill="1" applyBorder="1" applyAlignment="1">
      <alignment horizontal="right"/>
    </xf>
    <xf numFmtId="3" fontId="4" fillId="0" borderId="47" xfId="0" applyNumberFormat="1" applyFont="1" applyFill="1" applyBorder="1" applyAlignment="1">
      <alignment horizontal="right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3" fontId="2" fillId="0" borderId="47" xfId="0" applyNumberFormat="1" applyFont="1" applyFill="1" applyBorder="1" applyAlignment="1">
      <alignment horizontal="right" vertical="center"/>
    </xf>
    <xf numFmtId="3" fontId="2" fillId="0" borderId="68" xfId="0" applyNumberFormat="1" applyFont="1" applyFill="1" applyBorder="1" applyAlignment="1">
      <alignment horizontal="right" vertical="center"/>
    </xf>
    <xf numFmtId="3" fontId="4" fillId="0" borderId="70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71" xfId="0" applyNumberFormat="1" applyFont="1" applyFill="1" applyBorder="1" applyAlignment="1">
      <alignment horizontal="right" vertical="center"/>
    </xf>
    <xf numFmtId="173" fontId="2" fillId="0" borderId="47" xfId="90" applyNumberFormat="1" applyFont="1" applyFill="1" applyBorder="1" applyAlignment="1">
      <alignment horizontal="right"/>
    </xf>
    <xf numFmtId="173" fontId="2" fillId="0" borderId="72" xfId="90" applyNumberFormat="1" applyFont="1" applyFill="1" applyBorder="1" applyAlignment="1">
      <alignment horizontal="right"/>
    </xf>
    <xf numFmtId="3" fontId="2" fillId="0" borderId="54" xfId="0" applyNumberFormat="1" applyFont="1" applyFill="1" applyBorder="1" applyAlignment="1">
      <alignment horizontal="right" vertical="center" textRotation="180"/>
    </xf>
    <xf numFmtId="3" fontId="4" fillId="0" borderId="73" xfId="0" applyNumberFormat="1" applyFont="1" applyFill="1" applyBorder="1" applyAlignment="1">
      <alignment horizontal="right" vertical="center"/>
    </xf>
    <xf numFmtId="3" fontId="2" fillId="0" borderId="54" xfId="0" applyNumberFormat="1" applyFont="1" applyFill="1" applyBorder="1" applyAlignment="1">
      <alignment horizontal="right" vertical="center"/>
    </xf>
    <xf numFmtId="3" fontId="2" fillId="0" borderId="56" xfId="0" applyNumberFormat="1" applyFont="1" applyFill="1" applyBorder="1" applyAlignment="1">
      <alignment horizontal="right" vertical="center"/>
    </xf>
    <xf numFmtId="3" fontId="2" fillId="0" borderId="74" xfId="0" applyNumberFormat="1" applyFont="1" applyFill="1" applyBorder="1" applyAlignment="1">
      <alignment horizontal="right" vertical="center"/>
    </xf>
    <xf numFmtId="173" fontId="2" fillId="0" borderId="54" xfId="90" applyNumberFormat="1" applyFont="1" applyFill="1" applyBorder="1" applyAlignment="1">
      <alignment horizontal="right"/>
    </xf>
    <xf numFmtId="173" fontId="2" fillId="0" borderId="75" xfId="90" applyNumberFormat="1" applyFont="1" applyFill="1" applyBorder="1" applyAlignment="1">
      <alignment horizontal="right"/>
    </xf>
    <xf numFmtId="3" fontId="10" fillId="0" borderId="76" xfId="0" applyNumberFormat="1" applyFont="1" applyFill="1" applyBorder="1" applyAlignment="1">
      <alignment horizontal="right" vertical="center" wrapText="1"/>
    </xf>
    <xf numFmtId="0" fontId="2" fillId="0" borderId="77" xfId="0" applyFont="1" applyFill="1" applyBorder="1" applyAlignment="1">
      <alignment horizontal="center" vertical="center"/>
    </xf>
    <xf numFmtId="172" fontId="4" fillId="0" borderId="28" xfId="0" applyNumberFormat="1" applyFont="1" applyFill="1" applyBorder="1" applyAlignment="1">
      <alignment vertical="center" wrapText="1"/>
    </xf>
    <xf numFmtId="4" fontId="4" fillId="0" borderId="28" xfId="0" applyNumberFormat="1" applyFont="1" applyFill="1" applyBorder="1" applyAlignment="1">
      <alignment vertical="center"/>
    </xf>
    <xf numFmtId="4" fontId="11" fillId="0" borderId="78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left" vertical="top" wrapText="1"/>
    </xf>
    <xf numFmtId="3" fontId="2" fillId="0" borderId="0" xfId="81" applyNumberFormat="1" applyFont="1" applyFill="1" applyBorder="1" applyAlignment="1">
      <alignment horizontal="right" vertical="center"/>
      <protection/>
    </xf>
    <xf numFmtId="3" fontId="2" fillId="0" borderId="0" xfId="81" applyNumberFormat="1" applyFont="1" applyFill="1" applyBorder="1" applyAlignment="1">
      <alignment horizontal="right"/>
      <protection/>
    </xf>
    <xf numFmtId="3" fontId="5" fillId="0" borderId="0" xfId="81" applyNumberFormat="1" applyFont="1" applyFill="1" applyBorder="1" applyAlignment="1">
      <alignment horizontal="right"/>
      <protection/>
    </xf>
    <xf numFmtId="3" fontId="10" fillId="0" borderId="0" xfId="76" applyNumberFormat="1" applyFont="1" applyFill="1" applyAlignment="1">
      <alignment horizontal="right"/>
      <protection/>
    </xf>
    <xf numFmtId="3" fontId="4" fillId="0" borderId="0" xfId="76" applyNumberFormat="1" applyFont="1" applyFill="1" applyAlignment="1">
      <alignment horizontal="center" vertical="center"/>
      <protection/>
    </xf>
    <xf numFmtId="0" fontId="17" fillId="0" borderId="0" xfId="69" applyFont="1" applyFill="1" applyBorder="1" applyAlignment="1">
      <alignment horizontal="center" vertical="center"/>
      <protection/>
    </xf>
    <xf numFmtId="3" fontId="2" fillId="0" borderId="0" xfId="69" applyNumberFormat="1" applyFont="1" applyFill="1" applyBorder="1" applyAlignment="1">
      <alignment horizontal="center" vertical="center"/>
      <protection/>
    </xf>
    <xf numFmtId="3" fontId="2" fillId="0" borderId="0" xfId="69" applyNumberFormat="1" applyFont="1" applyFill="1" applyBorder="1" applyAlignment="1">
      <alignment horizontal="right"/>
      <protection/>
    </xf>
    <xf numFmtId="0" fontId="2" fillId="0" borderId="0" xfId="69" applyFont="1" applyFill="1" applyBorder="1">
      <alignment/>
      <protection/>
    </xf>
    <xf numFmtId="0" fontId="17" fillId="0" borderId="0" xfId="81" applyFont="1" applyFill="1" applyBorder="1" applyAlignment="1">
      <alignment horizontal="center" vertical="center"/>
      <protection/>
    </xf>
    <xf numFmtId="3" fontId="17" fillId="0" borderId="0" xfId="81" applyNumberFormat="1" applyFont="1" applyFill="1" applyBorder="1" applyAlignment="1">
      <alignment horizontal="center" vertical="center"/>
      <protection/>
    </xf>
    <xf numFmtId="3" fontId="2" fillId="0" borderId="0" xfId="69" applyNumberFormat="1" applyFont="1" applyFill="1" applyBorder="1" applyAlignment="1">
      <alignment horizontal="left" vertical="top"/>
      <protection/>
    </xf>
    <xf numFmtId="0" fontId="17" fillId="0" borderId="0" xfId="69" applyFont="1" applyFill="1" applyBorder="1" applyAlignment="1">
      <alignment horizontal="center" vertical="top"/>
      <protection/>
    </xf>
    <xf numFmtId="3" fontId="2" fillId="0" borderId="0" xfId="69" applyNumberFormat="1" applyFont="1" applyFill="1" applyBorder="1">
      <alignment/>
      <protection/>
    </xf>
    <xf numFmtId="0" fontId="17" fillId="0" borderId="0" xfId="81" applyFont="1" applyFill="1" applyBorder="1" applyAlignment="1">
      <alignment horizontal="center" vertical="top"/>
      <protection/>
    </xf>
    <xf numFmtId="0" fontId="2" fillId="0" borderId="0" xfId="81" applyFont="1" applyFill="1" applyBorder="1" applyAlignment="1">
      <alignment horizontal="center" vertical="center" wrapText="1"/>
      <protection/>
    </xf>
    <xf numFmtId="0" fontId="17" fillId="0" borderId="0" xfId="81" applyFont="1" applyFill="1" applyBorder="1" applyAlignment="1">
      <alignment horizontal="center"/>
      <protection/>
    </xf>
    <xf numFmtId="3" fontId="10" fillId="0" borderId="79" xfId="76" applyNumberFormat="1" applyFont="1" applyFill="1" applyBorder="1" applyAlignment="1">
      <alignment horizontal="right" vertical="center"/>
      <protection/>
    </xf>
    <xf numFmtId="3" fontId="12" fillId="0" borderId="8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center"/>
    </xf>
    <xf numFmtId="0" fontId="2" fillId="0" borderId="0" xfId="76" applyFont="1" applyFill="1" applyBorder="1" applyAlignment="1">
      <alignment horizontal="center"/>
      <protection/>
    </xf>
    <xf numFmtId="1" fontId="14" fillId="0" borderId="0" xfId="76" applyNumberFormat="1" applyFont="1" applyFill="1" applyBorder="1" applyAlignment="1">
      <alignment horizontal="center"/>
      <protection/>
    </xf>
    <xf numFmtId="1" fontId="14" fillId="0" borderId="0" xfId="76" applyNumberFormat="1" applyFont="1" applyFill="1" applyBorder="1" applyAlignment="1">
      <alignment horizontal="center" vertical="center"/>
      <protection/>
    </xf>
    <xf numFmtId="1" fontId="14" fillId="0" borderId="0" xfId="76" applyNumberFormat="1" applyFont="1" applyFill="1" applyBorder="1" applyAlignment="1">
      <alignment horizontal="left" vertical="center"/>
      <protection/>
    </xf>
    <xf numFmtId="0" fontId="5" fillId="0" borderId="0" xfId="81" applyFont="1" applyFill="1" applyBorder="1" applyAlignment="1">
      <alignment horizontal="center" vertical="center"/>
      <protection/>
    </xf>
    <xf numFmtId="0" fontId="2" fillId="0" borderId="0" xfId="72" applyFont="1" applyFill="1" applyBorder="1" applyAlignment="1">
      <alignment horizontal="center"/>
      <protection/>
    </xf>
    <xf numFmtId="0" fontId="2" fillId="0" borderId="0" xfId="72" applyFont="1" applyFill="1" applyBorder="1" applyAlignment="1">
      <alignment/>
      <protection/>
    </xf>
    <xf numFmtId="0" fontId="4" fillId="0" borderId="0" xfId="81" applyFont="1" applyFill="1" applyBorder="1" applyAlignment="1">
      <alignment horizontal="center" vertical="center"/>
      <protection/>
    </xf>
    <xf numFmtId="3" fontId="2" fillId="0" borderId="0" xfId="81" applyNumberFormat="1" applyFont="1" applyFill="1" applyBorder="1" applyAlignment="1">
      <alignment vertical="center"/>
      <protection/>
    </xf>
    <xf numFmtId="0" fontId="5" fillId="0" borderId="0" xfId="81" applyFont="1" applyFill="1" applyBorder="1" applyAlignment="1">
      <alignment horizontal="right" vertical="center"/>
      <protection/>
    </xf>
    <xf numFmtId="0" fontId="2" fillId="0" borderId="33" xfId="81" applyFont="1" applyFill="1" applyBorder="1" applyAlignment="1">
      <alignment horizontal="center" vertical="center"/>
      <protection/>
    </xf>
    <xf numFmtId="0" fontId="2" fillId="0" borderId="0" xfId="77" applyFont="1" applyFill="1" applyBorder="1" applyAlignment="1">
      <alignment vertical="center"/>
      <protection/>
    </xf>
    <xf numFmtId="0" fontId="2" fillId="0" borderId="81" xfId="81" applyFont="1" applyFill="1" applyBorder="1" applyAlignment="1">
      <alignment horizontal="center" vertical="top"/>
      <protection/>
    </xf>
    <xf numFmtId="0" fontId="68" fillId="0" borderId="0" xfId="81" applyFont="1" applyFill="1" applyBorder="1" applyAlignment="1">
      <alignment vertical="center" wrapText="1"/>
      <protection/>
    </xf>
    <xf numFmtId="3" fontId="68" fillId="0" borderId="0" xfId="81" applyNumberFormat="1" applyFont="1" applyFill="1" applyBorder="1" applyAlignment="1">
      <alignment vertical="center"/>
      <protection/>
    </xf>
    <xf numFmtId="0" fontId="69" fillId="0" borderId="0" xfId="81" applyFont="1" applyFill="1" applyBorder="1" applyAlignment="1">
      <alignment vertical="center"/>
      <protection/>
    </xf>
    <xf numFmtId="0" fontId="68" fillId="0" borderId="0" xfId="81" applyFont="1" applyFill="1" applyBorder="1" applyAlignment="1">
      <alignment vertical="center"/>
      <protection/>
    </xf>
    <xf numFmtId="0" fontId="69" fillId="0" borderId="0" xfId="81" applyFont="1" applyFill="1" applyBorder="1" applyAlignment="1">
      <alignment vertical="center" wrapText="1"/>
      <protection/>
    </xf>
    <xf numFmtId="0" fontId="2" fillId="0" borderId="0" xfId="81" applyFont="1" applyFill="1" applyBorder="1" applyAlignment="1">
      <alignment vertical="center" wrapText="1"/>
      <protection/>
    </xf>
    <xf numFmtId="3" fontId="10" fillId="0" borderId="82" xfId="76" applyNumberFormat="1" applyFont="1" applyFill="1" applyBorder="1" applyAlignment="1">
      <alignment horizontal="center"/>
      <protection/>
    </xf>
    <xf numFmtId="3" fontId="4" fillId="0" borderId="83" xfId="75" applyNumberFormat="1" applyFont="1" applyFill="1" applyBorder="1" applyAlignment="1">
      <alignment horizontal="right" wrapText="1"/>
      <protection/>
    </xf>
    <xf numFmtId="3" fontId="17" fillId="0" borderId="0" xfId="81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 vertical="center"/>
    </xf>
    <xf numFmtId="3" fontId="2" fillId="0" borderId="0" xfId="79" applyNumberFormat="1" applyFont="1" applyAlignment="1">
      <alignment horizontal="left" wrapText="1"/>
      <protection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3" fontId="4" fillId="0" borderId="84" xfId="77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wrapText="1"/>
    </xf>
    <xf numFmtId="3" fontId="4" fillId="0" borderId="85" xfId="75" applyNumberFormat="1" applyFont="1" applyFill="1" applyBorder="1" applyAlignment="1">
      <alignment horizontal="right" wrapText="1"/>
      <protection/>
    </xf>
    <xf numFmtId="0" fontId="2" fillId="0" borderId="0" xfId="0" applyFont="1" applyFill="1" applyBorder="1" applyAlignment="1">
      <alignment/>
    </xf>
    <xf numFmtId="3" fontId="18" fillId="0" borderId="0" xfId="62" applyNumberFormat="1" applyFont="1">
      <alignment/>
      <protection/>
    </xf>
    <xf numFmtId="0" fontId="18" fillId="0" borderId="0" xfId="62" applyNumberFormat="1" applyFont="1">
      <alignment/>
      <protection/>
    </xf>
    <xf numFmtId="174" fontId="19" fillId="0" borderId="0" xfId="62" applyNumberFormat="1" applyFont="1" applyAlignment="1">
      <alignment horizontal="right"/>
      <protection/>
    </xf>
    <xf numFmtId="3" fontId="20" fillId="0" borderId="0" xfId="62" applyNumberFormat="1" applyFont="1">
      <alignment/>
      <protection/>
    </xf>
    <xf numFmtId="3" fontId="18" fillId="0" borderId="86" xfId="62" applyNumberFormat="1" applyFont="1" applyBorder="1">
      <alignment/>
      <protection/>
    </xf>
    <xf numFmtId="3" fontId="18" fillId="0" borderId="87" xfId="62" applyNumberFormat="1" applyFont="1" applyBorder="1">
      <alignment/>
      <protection/>
    </xf>
    <xf numFmtId="0" fontId="18" fillId="0" borderId="87" xfId="62" applyNumberFormat="1" applyFont="1" applyBorder="1">
      <alignment/>
      <protection/>
    </xf>
    <xf numFmtId="3" fontId="18" fillId="0" borderId="88" xfId="62" applyNumberFormat="1" applyFont="1" applyBorder="1">
      <alignment/>
      <protection/>
    </xf>
    <xf numFmtId="3" fontId="23" fillId="0" borderId="87" xfId="62" applyNumberFormat="1" applyFont="1" applyBorder="1">
      <alignment/>
      <protection/>
    </xf>
    <xf numFmtId="0" fontId="23" fillId="0" borderId="87" xfId="62" applyNumberFormat="1" applyFont="1" applyBorder="1">
      <alignment/>
      <protection/>
    </xf>
    <xf numFmtId="3" fontId="22" fillId="0" borderId="88" xfId="62" applyNumberFormat="1" applyFont="1" applyBorder="1">
      <alignment/>
      <protection/>
    </xf>
    <xf numFmtId="3" fontId="25" fillId="0" borderId="87" xfId="62" applyNumberFormat="1" applyFont="1" applyBorder="1">
      <alignment/>
      <protection/>
    </xf>
    <xf numFmtId="3" fontId="26" fillId="0" borderId="87" xfId="62" applyNumberFormat="1" applyFont="1" applyBorder="1">
      <alignment/>
      <protection/>
    </xf>
    <xf numFmtId="3" fontId="18" fillId="0" borderId="87" xfId="62" applyNumberFormat="1" applyFont="1" applyFill="1" applyBorder="1" applyAlignment="1">
      <alignment horizontal="left" indent="1"/>
      <protection/>
    </xf>
    <xf numFmtId="3" fontId="21" fillId="0" borderId="88" xfId="62" applyNumberFormat="1" applyFont="1" applyBorder="1">
      <alignment/>
      <protection/>
    </xf>
    <xf numFmtId="0" fontId="21" fillId="33" borderId="87" xfId="62" applyNumberFormat="1" applyFont="1" applyFill="1" applyBorder="1">
      <alignment/>
      <protection/>
    </xf>
    <xf numFmtId="3" fontId="21" fillId="33" borderId="87" xfId="62" applyNumberFormat="1" applyFont="1" applyFill="1" applyBorder="1">
      <alignment/>
      <protection/>
    </xf>
    <xf numFmtId="3" fontId="23" fillId="33" borderId="87" xfId="62" applyNumberFormat="1" applyFont="1" applyFill="1" applyBorder="1">
      <alignment/>
      <protection/>
    </xf>
    <xf numFmtId="3" fontId="18" fillId="0" borderId="86" xfId="62" applyNumberFormat="1" applyFont="1" applyFill="1" applyBorder="1">
      <alignment/>
      <protection/>
    </xf>
    <xf numFmtId="3" fontId="24" fillId="0" borderId="87" xfId="62" applyNumberFormat="1" applyFont="1" applyFill="1" applyBorder="1">
      <alignment/>
      <protection/>
    </xf>
    <xf numFmtId="3" fontId="25" fillId="0" borderId="87" xfId="62" applyNumberFormat="1" applyFont="1" applyFill="1" applyBorder="1">
      <alignment/>
      <protection/>
    </xf>
    <xf numFmtId="3" fontId="18" fillId="0" borderId="87" xfId="62" applyNumberFormat="1" applyFont="1" applyBorder="1" applyAlignment="1">
      <alignment horizontal="left" indent="1"/>
      <protection/>
    </xf>
    <xf numFmtId="10" fontId="18" fillId="0" borderId="87" xfId="62" applyNumberFormat="1" applyFont="1" applyBorder="1">
      <alignment/>
      <protection/>
    </xf>
    <xf numFmtId="3" fontId="18" fillId="0" borderId="87" xfId="62" applyNumberFormat="1" applyFont="1" applyFill="1" applyBorder="1">
      <alignment/>
      <protection/>
    </xf>
    <xf numFmtId="3" fontId="25" fillId="0" borderId="88" xfId="62" applyNumberFormat="1" applyFont="1" applyFill="1" applyBorder="1">
      <alignment/>
      <protection/>
    </xf>
    <xf numFmtId="3" fontId="18" fillId="0" borderId="0" xfId="62" applyNumberFormat="1" applyFont="1" applyFill="1">
      <alignment/>
      <protection/>
    </xf>
    <xf numFmtId="0" fontId="18" fillId="34" borderId="87" xfId="62" applyNumberFormat="1" applyFont="1" applyFill="1" applyBorder="1">
      <alignment/>
      <protection/>
    </xf>
    <xf numFmtId="3" fontId="18" fillId="34" borderId="87" xfId="62" applyNumberFormat="1" applyFont="1" applyFill="1" applyBorder="1">
      <alignment/>
      <protection/>
    </xf>
    <xf numFmtId="3" fontId="18" fillId="0" borderId="88" xfId="62" applyNumberFormat="1" applyFont="1" applyFill="1" applyBorder="1">
      <alignment/>
      <protection/>
    </xf>
    <xf numFmtId="0" fontId="21" fillId="0" borderId="87" xfId="62" applyNumberFormat="1" applyFont="1" applyFill="1" applyBorder="1">
      <alignment/>
      <protection/>
    </xf>
    <xf numFmtId="3" fontId="21" fillId="0" borderId="87" xfId="62" applyNumberFormat="1" applyFont="1" applyFill="1" applyBorder="1">
      <alignment/>
      <protection/>
    </xf>
    <xf numFmtId="3" fontId="21" fillId="0" borderId="88" xfId="62" applyNumberFormat="1" applyFont="1" applyFill="1" applyBorder="1">
      <alignment/>
      <protection/>
    </xf>
    <xf numFmtId="3" fontId="21" fillId="0" borderId="0" xfId="62" applyNumberFormat="1" applyFont="1" applyFill="1">
      <alignment/>
      <protection/>
    </xf>
    <xf numFmtId="3" fontId="18" fillId="35" borderId="87" xfId="62" applyNumberFormat="1" applyFont="1" applyFill="1" applyBorder="1">
      <alignment/>
      <protection/>
    </xf>
    <xf numFmtId="3" fontId="18" fillId="36" borderId="86" xfId="62" applyNumberFormat="1" applyFont="1" applyFill="1" applyBorder="1">
      <alignment/>
      <protection/>
    </xf>
    <xf numFmtId="3" fontId="18" fillId="36" borderId="87" xfId="62" applyNumberFormat="1" applyFont="1" applyFill="1" applyBorder="1">
      <alignment/>
      <protection/>
    </xf>
    <xf numFmtId="3" fontId="18" fillId="36" borderId="88" xfId="62" applyNumberFormat="1" applyFont="1" applyFill="1" applyBorder="1">
      <alignment/>
      <protection/>
    </xf>
    <xf numFmtId="3" fontId="18" fillId="36" borderId="0" xfId="62" applyNumberFormat="1" applyFont="1" applyFill="1">
      <alignment/>
      <protection/>
    </xf>
    <xf numFmtId="3" fontId="18" fillId="33" borderId="87" xfId="62" applyNumberFormat="1" applyFont="1" applyFill="1" applyBorder="1">
      <alignment/>
      <protection/>
    </xf>
    <xf numFmtId="3" fontId="25" fillId="0" borderId="86" xfId="62" applyNumberFormat="1" applyFont="1" applyFill="1" applyBorder="1">
      <alignment/>
      <protection/>
    </xf>
    <xf numFmtId="3" fontId="25" fillId="0" borderId="0" xfId="62" applyNumberFormat="1" applyFont="1" applyFill="1">
      <alignment/>
      <protection/>
    </xf>
    <xf numFmtId="3" fontId="21" fillId="0" borderId="87" xfId="62" applyNumberFormat="1" applyFont="1" applyBorder="1">
      <alignment/>
      <protection/>
    </xf>
    <xf numFmtId="3" fontId="25" fillId="0" borderId="87" xfId="62" applyNumberFormat="1" applyFont="1" applyBorder="1" applyAlignment="1">
      <alignment horizontal="left" indent="1"/>
      <protection/>
    </xf>
    <xf numFmtId="10" fontId="25" fillId="0" borderId="87" xfId="62" applyNumberFormat="1" applyFont="1" applyBorder="1">
      <alignment/>
      <protection/>
    </xf>
    <xf numFmtId="10" fontId="18" fillId="33" borderId="87" xfId="62" applyNumberFormat="1" applyFont="1" applyFill="1" applyBorder="1">
      <alignment/>
      <protection/>
    </xf>
    <xf numFmtId="10" fontId="18" fillId="35" borderId="87" xfId="62" applyNumberFormat="1" applyFont="1" applyFill="1" applyBorder="1">
      <alignment/>
      <protection/>
    </xf>
    <xf numFmtId="3" fontId="26" fillId="0" borderId="88" xfId="62" applyNumberFormat="1" applyFont="1" applyFill="1" applyBorder="1">
      <alignment/>
      <protection/>
    </xf>
    <xf numFmtId="0" fontId="18" fillId="0" borderId="87" xfId="62" applyNumberFormat="1" applyFont="1" applyFill="1" applyBorder="1">
      <alignment/>
      <protection/>
    </xf>
    <xf numFmtId="3" fontId="27" fillId="0" borderId="88" xfId="62" applyNumberFormat="1" applyFont="1" applyFill="1" applyBorder="1">
      <alignment/>
      <protection/>
    </xf>
    <xf numFmtId="3" fontId="21" fillId="0" borderId="0" xfId="62" applyNumberFormat="1" applyFont="1">
      <alignment/>
      <protection/>
    </xf>
    <xf numFmtId="3" fontId="21" fillId="0" borderId="86" xfId="62" applyNumberFormat="1" applyFont="1" applyBorder="1">
      <alignment/>
      <protection/>
    </xf>
    <xf numFmtId="3" fontId="21" fillId="37" borderId="87" xfId="62" applyNumberFormat="1" applyFont="1" applyFill="1" applyBorder="1">
      <alignment/>
      <protection/>
    </xf>
    <xf numFmtId="0" fontId="21" fillId="37" borderId="87" xfId="62" applyNumberFormat="1" applyFont="1" applyFill="1" applyBorder="1">
      <alignment/>
      <protection/>
    </xf>
    <xf numFmtId="3" fontId="21" fillId="37" borderId="88" xfId="62" applyNumberFormat="1" applyFont="1" applyFill="1" applyBorder="1">
      <alignment/>
      <protection/>
    </xf>
    <xf numFmtId="0" fontId="21" fillId="0" borderId="87" xfId="62" applyNumberFormat="1" applyFont="1" applyBorder="1">
      <alignment/>
      <protection/>
    </xf>
    <xf numFmtId="3" fontId="21" fillId="0" borderId="86" xfId="62" applyNumberFormat="1" applyFont="1" applyBorder="1" applyProtection="1">
      <alignment/>
      <protection locked="0"/>
    </xf>
    <xf numFmtId="3" fontId="25" fillId="0" borderId="87" xfId="62" applyNumberFormat="1" applyFont="1" applyBorder="1" applyAlignment="1" applyProtection="1">
      <alignment/>
      <protection locked="0"/>
    </xf>
    <xf numFmtId="3" fontId="25" fillId="0" borderId="87" xfId="62" applyNumberFormat="1" applyFont="1" applyBorder="1" applyProtection="1">
      <alignment/>
      <protection locked="0"/>
    </xf>
    <xf numFmtId="3" fontId="25" fillId="0" borderId="88" xfId="62" applyNumberFormat="1" applyFont="1" applyBorder="1" applyProtection="1">
      <alignment/>
      <protection locked="0"/>
    </xf>
    <xf numFmtId="3" fontId="21" fillId="0" borderId="51" xfId="62" applyNumberFormat="1" applyFont="1" applyBorder="1" applyAlignment="1">
      <alignment horizontal="left"/>
      <protection/>
    </xf>
    <xf numFmtId="3" fontId="21" fillId="0" borderId="50" xfId="62" applyNumberFormat="1" applyFont="1" applyBorder="1" applyAlignment="1">
      <alignment horizontal="left"/>
      <protection/>
    </xf>
    <xf numFmtId="3" fontId="21" fillId="0" borderId="89" xfId="62" applyNumberFormat="1" applyFont="1" applyBorder="1" applyAlignment="1">
      <alignment horizontal="left"/>
      <protection/>
    </xf>
    <xf numFmtId="3" fontId="27" fillId="0" borderId="86" xfId="62" applyNumberFormat="1" applyFont="1" applyBorder="1">
      <alignment/>
      <protection/>
    </xf>
    <xf numFmtId="3" fontId="18" fillId="0" borderId="0" xfId="62" applyNumberFormat="1" applyFont="1" applyBorder="1">
      <alignment/>
      <protection/>
    </xf>
    <xf numFmtId="0" fontId="18" fillId="33" borderId="87" xfId="62" applyNumberFormat="1" applyFont="1" applyFill="1" applyBorder="1">
      <alignment/>
      <protection/>
    </xf>
    <xf numFmtId="3" fontId="18" fillId="0" borderId="90" xfId="62" applyNumberFormat="1" applyFont="1" applyBorder="1">
      <alignment/>
      <protection/>
    </xf>
    <xf numFmtId="3" fontId="18" fillId="0" borderId="91" xfId="62" applyNumberFormat="1" applyFont="1" applyBorder="1">
      <alignment/>
      <protection/>
    </xf>
    <xf numFmtId="0" fontId="18" fillId="0" borderId="91" xfId="62" applyNumberFormat="1" applyFont="1" applyBorder="1">
      <alignment/>
      <protection/>
    </xf>
    <xf numFmtId="3" fontId="18" fillId="0" borderId="0" xfId="62" applyNumberFormat="1" applyFont="1" applyAlignment="1">
      <alignment/>
      <protection/>
    </xf>
    <xf numFmtId="0" fontId="5" fillId="0" borderId="0" xfId="81" applyFont="1" applyFill="1" applyBorder="1" applyAlignment="1">
      <alignment vertical="center"/>
      <protection/>
    </xf>
    <xf numFmtId="0" fontId="12" fillId="0" borderId="10" xfId="80" applyFont="1" applyFill="1" applyBorder="1" applyAlignment="1" applyProtection="1">
      <alignment horizontal="center" vertical="center" wrapText="1"/>
      <protection/>
    </xf>
    <xf numFmtId="0" fontId="12" fillId="0" borderId="11" xfId="80" applyFont="1" applyFill="1" applyBorder="1" applyAlignment="1" applyProtection="1">
      <alignment horizontal="center" vertical="center"/>
      <protection/>
    </xf>
    <xf numFmtId="0" fontId="12" fillId="0" borderId="12" xfId="8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10" fillId="0" borderId="92" xfId="80" applyFont="1" applyFill="1" applyBorder="1" applyAlignment="1" applyProtection="1">
      <alignment horizontal="left" vertical="center" indent="1"/>
      <protection/>
    </xf>
    <xf numFmtId="0" fontId="10" fillId="0" borderId="93" xfId="80" applyFont="1" applyFill="1" applyBorder="1" applyAlignment="1" applyProtection="1">
      <alignment horizontal="left" vertical="center" indent="1"/>
      <protection/>
    </xf>
    <xf numFmtId="0" fontId="10" fillId="0" borderId="94" xfId="80" applyFont="1" applyFill="1" applyBorder="1" applyAlignment="1" applyProtection="1">
      <alignment horizontal="left" vertical="center" indent="1"/>
      <protection/>
    </xf>
    <xf numFmtId="175" fontId="10" fillId="0" borderId="94" xfId="80" applyNumberFormat="1" applyFont="1" applyFill="1" applyBorder="1" applyAlignment="1" applyProtection="1">
      <alignment vertical="center"/>
      <protection locked="0"/>
    </xf>
    <xf numFmtId="175" fontId="10" fillId="0" borderId="94" xfId="80" applyNumberFormat="1" applyFont="1" applyFill="1" applyBorder="1" applyAlignment="1" applyProtection="1">
      <alignment vertical="center"/>
      <protection/>
    </xf>
    <xf numFmtId="175" fontId="10" fillId="0" borderId="95" xfId="80" applyNumberFormat="1" applyFont="1" applyFill="1" applyBorder="1" applyAlignment="1" applyProtection="1" quotePrefix="1">
      <alignment horizontal="center" vertical="center"/>
      <protection/>
    </xf>
    <xf numFmtId="0" fontId="10" fillId="0" borderId="96" xfId="80" applyFont="1" applyFill="1" applyBorder="1" applyAlignment="1" applyProtection="1">
      <alignment horizontal="left" vertical="center" indent="1"/>
      <protection/>
    </xf>
    <xf numFmtId="0" fontId="10" fillId="0" borderId="87" xfId="80" applyFont="1" applyFill="1" applyBorder="1" applyAlignment="1" applyProtection="1">
      <alignment horizontal="left" vertical="center" indent="1"/>
      <protection/>
    </xf>
    <xf numFmtId="175" fontId="10" fillId="0" borderId="87" xfId="80" applyNumberFormat="1" applyFont="1" applyFill="1" applyBorder="1" applyAlignment="1" applyProtection="1">
      <alignment vertical="center"/>
      <protection/>
    </xf>
    <xf numFmtId="175" fontId="10" fillId="0" borderId="53" xfId="8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Alignment="1">
      <alignment/>
    </xf>
    <xf numFmtId="0" fontId="10" fillId="0" borderId="97" xfId="80" applyFont="1" applyFill="1" applyBorder="1" applyAlignment="1" applyProtection="1">
      <alignment horizontal="left" vertical="center" indent="1"/>
      <protection/>
    </xf>
    <xf numFmtId="0" fontId="10" fillId="0" borderId="87" xfId="80" applyFont="1" applyFill="1" applyBorder="1" applyAlignment="1" applyProtection="1">
      <alignment horizontal="left" vertical="center" wrapText="1" indent="1"/>
      <protection/>
    </xf>
    <xf numFmtId="175" fontId="70" fillId="0" borderId="53" xfId="8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/>
    </xf>
    <xf numFmtId="175" fontId="10" fillId="0" borderId="0" xfId="0" applyNumberFormat="1" applyFont="1" applyAlignment="1">
      <alignment/>
    </xf>
    <xf numFmtId="0" fontId="12" fillId="0" borderId="98" xfId="80" applyFont="1" applyFill="1" applyBorder="1" applyAlignment="1" applyProtection="1">
      <alignment horizontal="left" vertical="center" indent="1"/>
      <protection/>
    </xf>
    <xf numFmtId="175" fontId="12" fillId="0" borderId="98" xfId="80" applyNumberFormat="1" applyFont="1" applyFill="1" applyBorder="1" applyAlignment="1" applyProtection="1">
      <alignment vertical="center"/>
      <protection/>
    </xf>
    <xf numFmtId="175" fontId="12" fillId="0" borderId="75" xfId="80" applyNumberFormat="1" applyFont="1" applyFill="1" applyBorder="1" applyAlignment="1" applyProtection="1">
      <alignment vertical="center"/>
      <protection/>
    </xf>
    <xf numFmtId="0" fontId="10" fillId="0" borderId="99" xfId="80" applyFont="1" applyFill="1" applyBorder="1" applyAlignment="1" applyProtection="1">
      <alignment horizontal="left" vertical="center" indent="1"/>
      <protection/>
    </xf>
    <xf numFmtId="0" fontId="10" fillId="0" borderId="100" xfId="80" applyFont="1" applyFill="1" applyBorder="1" applyAlignment="1" applyProtection="1">
      <alignment horizontal="left" vertical="center" indent="1"/>
      <protection/>
    </xf>
    <xf numFmtId="0" fontId="10" fillId="0" borderId="101" xfId="80" applyFont="1" applyFill="1" applyBorder="1" applyAlignment="1" applyProtection="1">
      <alignment horizontal="left" vertical="center" indent="1"/>
      <protection/>
    </xf>
    <xf numFmtId="175" fontId="10" fillId="0" borderId="101" xfId="80" applyNumberFormat="1" applyFont="1" applyFill="1" applyBorder="1" applyAlignment="1" applyProtection="1">
      <alignment vertical="center"/>
      <protection/>
    </xf>
    <xf numFmtId="175" fontId="10" fillId="0" borderId="74" xfId="80" applyNumberFormat="1" applyFont="1" applyFill="1" applyBorder="1" applyAlignment="1" applyProtection="1">
      <alignment vertical="center"/>
      <protection/>
    </xf>
    <xf numFmtId="0" fontId="10" fillId="0" borderId="102" xfId="80" applyFont="1" applyFill="1" applyBorder="1" applyAlignment="1" applyProtection="1">
      <alignment horizontal="left" vertical="center" indent="1"/>
      <protection/>
    </xf>
    <xf numFmtId="0" fontId="12" fillId="0" borderId="94" xfId="80" applyFont="1" applyFill="1" applyBorder="1" applyAlignment="1" applyProtection="1">
      <alignment horizontal="left" vertical="center" indent="1"/>
      <protection/>
    </xf>
    <xf numFmtId="175" fontId="12" fillId="0" borderId="94" xfId="80" applyNumberFormat="1" applyFont="1" applyFill="1" applyBorder="1" applyAlignment="1" applyProtection="1">
      <alignment vertical="center"/>
      <protection/>
    </xf>
    <xf numFmtId="175" fontId="12" fillId="0" borderId="95" xfId="80" applyNumberFormat="1" applyFont="1" applyFill="1" applyBorder="1" applyAlignment="1" applyProtection="1">
      <alignment vertical="center"/>
      <protection/>
    </xf>
    <xf numFmtId="0" fontId="10" fillId="0" borderId="103" xfId="80" applyFont="1" applyFill="1" applyBorder="1" applyAlignment="1" applyProtection="1">
      <alignment horizontal="left" vertical="center" indent="1"/>
      <protection/>
    </xf>
    <xf numFmtId="0" fontId="12" fillId="0" borderId="104" xfId="80" applyFont="1" applyFill="1" applyBorder="1" applyAlignment="1" applyProtection="1">
      <alignment horizontal="left" indent="1"/>
      <protection/>
    </xf>
    <xf numFmtId="175" fontId="12" fillId="0" borderId="104" xfId="80" applyNumberFormat="1" applyFont="1" applyFill="1" applyBorder="1" applyProtection="1">
      <alignment/>
      <protection/>
    </xf>
    <xf numFmtId="175" fontId="12" fillId="0" borderId="105" xfId="80" applyNumberFormat="1" applyFont="1" applyFill="1" applyBorder="1" applyAlignment="1" applyProtection="1" quotePrefix="1">
      <alignment horizontal="center"/>
      <protection/>
    </xf>
    <xf numFmtId="3" fontId="2" fillId="0" borderId="33" xfId="75" applyNumberFormat="1" applyFont="1" applyFill="1" applyBorder="1">
      <alignment/>
      <protection/>
    </xf>
    <xf numFmtId="0" fontId="2" fillId="0" borderId="38" xfId="81" applyFont="1" applyFill="1" applyBorder="1" applyAlignment="1">
      <alignment horizontal="center" textRotation="90" wrapText="1"/>
      <protection/>
    </xf>
    <xf numFmtId="0" fontId="2" fillId="0" borderId="13" xfId="77" applyFont="1" applyFill="1" applyBorder="1" applyAlignment="1">
      <alignment horizontal="center" vertical="center" textRotation="90"/>
      <protection/>
    </xf>
    <xf numFmtId="0" fontId="4" fillId="0" borderId="106" xfId="77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left"/>
    </xf>
    <xf numFmtId="0" fontId="18" fillId="0" borderId="0" xfId="82" applyFont="1" applyBorder="1">
      <alignment/>
      <protection/>
    </xf>
    <xf numFmtId="3" fontId="18" fillId="21" borderId="107" xfId="62" applyNumberFormat="1" applyFont="1" applyFill="1" applyBorder="1">
      <alignment/>
      <protection/>
    </xf>
    <xf numFmtId="3" fontId="21" fillId="21" borderId="107" xfId="62" applyNumberFormat="1" applyFont="1" applyFill="1" applyBorder="1">
      <alignment/>
      <protection/>
    </xf>
    <xf numFmtId="3" fontId="21" fillId="21" borderId="108" xfId="62" applyNumberFormat="1" applyFont="1" applyFill="1" applyBorder="1" applyAlignment="1">
      <alignment horizontal="center"/>
      <protection/>
    </xf>
    <xf numFmtId="3" fontId="18" fillId="21" borderId="87" xfId="62" applyNumberFormat="1" applyFont="1" applyFill="1" applyBorder="1">
      <alignment/>
      <protection/>
    </xf>
    <xf numFmtId="3" fontId="21" fillId="21" borderId="88" xfId="62" applyNumberFormat="1" applyFont="1" applyFill="1" applyBorder="1">
      <alignment/>
      <protection/>
    </xf>
    <xf numFmtId="3" fontId="26" fillId="0" borderId="51" xfId="62" applyNumberFormat="1" applyFont="1" applyFill="1" applyBorder="1" applyAlignment="1">
      <alignment/>
      <protection/>
    </xf>
    <xf numFmtId="3" fontId="25" fillId="0" borderId="89" xfId="62" applyNumberFormat="1" applyFont="1" applyFill="1" applyBorder="1" applyAlignment="1">
      <alignment/>
      <protection/>
    </xf>
    <xf numFmtId="3" fontId="18" fillId="38" borderId="87" xfId="62" applyNumberFormat="1" applyFont="1" applyFill="1" applyBorder="1">
      <alignment/>
      <protection/>
    </xf>
    <xf numFmtId="0" fontId="18" fillId="38" borderId="87" xfId="62" applyNumberFormat="1" applyFont="1" applyFill="1" applyBorder="1">
      <alignment/>
      <protection/>
    </xf>
    <xf numFmtId="3" fontId="18" fillId="39" borderId="87" xfId="62" applyNumberFormat="1" applyFont="1" applyFill="1" applyBorder="1">
      <alignment/>
      <protection/>
    </xf>
    <xf numFmtId="10" fontId="18" fillId="0" borderId="87" xfId="62" applyNumberFormat="1" applyFont="1" applyFill="1" applyBorder="1">
      <alignment/>
      <protection/>
    </xf>
    <xf numFmtId="3" fontId="18" fillId="0" borderId="87" xfId="62" applyNumberFormat="1" applyFont="1" applyBorder="1" applyAlignment="1">
      <alignment/>
      <protection/>
    </xf>
    <xf numFmtId="3" fontId="18" fillId="0" borderId="86" xfId="62" applyNumberFormat="1" applyFont="1" applyBorder="1" applyAlignment="1">
      <alignment/>
      <protection/>
    </xf>
    <xf numFmtId="3" fontId="18" fillId="35" borderId="87" xfId="62" applyNumberFormat="1" applyFont="1" applyFill="1" applyBorder="1" applyAlignment="1">
      <alignment/>
      <protection/>
    </xf>
    <xf numFmtId="3" fontId="18" fillId="35" borderId="87" xfId="62" applyNumberFormat="1" applyFont="1" applyFill="1" applyBorder="1" applyAlignment="1">
      <alignment horizontal="left"/>
      <protection/>
    </xf>
    <xf numFmtId="3" fontId="18" fillId="0" borderId="87" xfId="62" applyNumberFormat="1" applyFont="1" applyFill="1" applyBorder="1" applyAlignment="1">
      <alignment horizontal="left"/>
      <protection/>
    </xf>
    <xf numFmtId="3" fontId="21" fillId="0" borderId="87" xfId="62" applyNumberFormat="1" applyFont="1" applyFill="1" applyBorder="1" applyAlignment="1">
      <alignment horizontal="left"/>
      <protection/>
    </xf>
    <xf numFmtId="3" fontId="18" fillId="0" borderId="89" xfId="62" applyNumberFormat="1" applyFont="1" applyFill="1" applyBorder="1">
      <alignment/>
      <protection/>
    </xf>
    <xf numFmtId="3" fontId="21" fillId="0" borderId="86" xfId="62" applyNumberFormat="1" applyFont="1" applyFill="1" applyBorder="1">
      <alignment/>
      <protection/>
    </xf>
    <xf numFmtId="3" fontId="18" fillId="33" borderId="87" xfId="62" applyNumberFormat="1" applyFont="1" applyFill="1" applyBorder="1" applyAlignment="1">
      <alignment/>
      <protection/>
    </xf>
    <xf numFmtId="3" fontId="18" fillId="33" borderId="87" xfId="62" applyNumberFormat="1" applyFont="1" applyFill="1" applyBorder="1" applyAlignment="1">
      <alignment horizontal="left" indent="1"/>
      <protection/>
    </xf>
    <xf numFmtId="3" fontId="18" fillId="36" borderId="87" xfId="62" applyNumberFormat="1" applyFont="1" applyFill="1" applyBorder="1" applyAlignment="1">
      <alignment horizontal="left" indent="1"/>
      <protection/>
    </xf>
    <xf numFmtId="10" fontId="18" fillId="36" borderId="87" xfId="62" applyNumberFormat="1" applyFont="1" applyFill="1" applyBorder="1">
      <alignment/>
      <protection/>
    </xf>
    <xf numFmtId="3" fontId="21" fillId="0" borderId="87" xfId="62" applyNumberFormat="1" applyFont="1" applyBorder="1" applyAlignment="1">
      <alignment/>
      <protection/>
    </xf>
    <xf numFmtId="3" fontId="23" fillId="0" borderId="87" xfId="62" applyNumberFormat="1" applyFont="1" applyFill="1" applyBorder="1">
      <alignment/>
      <protection/>
    </xf>
    <xf numFmtId="3" fontId="18" fillId="34" borderId="87" xfId="62" applyNumberFormat="1" applyFont="1" applyFill="1" applyBorder="1" applyAlignment="1">
      <alignment horizontal="left"/>
      <protection/>
    </xf>
    <xf numFmtId="3" fontId="21" fillId="21" borderId="86" xfId="62" applyNumberFormat="1" applyFont="1" applyFill="1" applyBorder="1" applyAlignment="1">
      <alignment horizontal="left"/>
      <protection/>
    </xf>
    <xf numFmtId="3" fontId="21" fillId="21" borderId="87" xfId="62" applyNumberFormat="1" applyFont="1" applyFill="1" applyBorder="1" applyAlignment="1">
      <alignment horizontal="left"/>
      <protection/>
    </xf>
    <xf numFmtId="3" fontId="21" fillId="21" borderId="87" xfId="62" applyNumberFormat="1" applyFont="1" applyFill="1" applyBorder="1" applyAlignment="1">
      <alignment horizontal="center"/>
      <protection/>
    </xf>
    <xf numFmtId="3" fontId="21" fillId="21" borderId="88" xfId="62" applyNumberFormat="1" applyFont="1" applyFill="1" applyBorder="1" applyAlignment="1">
      <alignment horizontal="center"/>
      <protection/>
    </xf>
    <xf numFmtId="3" fontId="26" fillId="0" borderId="0" xfId="62" applyNumberFormat="1" applyFont="1" applyFill="1" applyBorder="1">
      <alignment/>
      <protection/>
    </xf>
    <xf numFmtId="3" fontId="21" fillId="21" borderId="87" xfId="62" applyNumberFormat="1" applyFont="1" applyFill="1" applyBorder="1">
      <alignment/>
      <protection/>
    </xf>
    <xf numFmtId="3" fontId="21" fillId="0" borderId="51" xfId="62" applyNumberFormat="1" applyFont="1" applyBorder="1" applyAlignment="1">
      <alignment/>
      <protection/>
    </xf>
    <xf numFmtId="3" fontId="21" fillId="0" borderId="89" xfId="62" applyNumberFormat="1" applyFont="1" applyBorder="1" applyAlignment="1">
      <alignment/>
      <protection/>
    </xf>
    <xf numFmtId="0" fontId="23" fillId="0" borderId="87" xfId="65" applyFont="1" applyBorder="1" applyAlignment="1">
      <alignment wrapText="1"/>
      <protection/>
    </xf>
    <xf numFmtId="3" fontId="23" fillId="0" borderId="87" xfId="65" applyNumberFormat="1" applyFont="1" applyBorder="1" applyAlignment="1">
      <alignment vertical="center"/>
      <protection/>
    </xf>
    <xf numFmtId="3" fontId="21" fillId="0" borderId="0" xfId="62" applyNumberFormat="1" applyFont="1" applyProtection="1">
      <alignment/>
      <protection locked="0"/>
    </xf>
    <xf numFmtId="3" fontId="18" fillId="0" borderId="0" xfId="62" applyNumberFormat="1" applyFont="1" applyProtection="1">
      <alignment/>
      <protection locked="0"/>
    </xf>
    <xf numFmtId="0" fontId="23" fillId="0" borderId="87" xfId="65" applyFont="1" applyBorder="1">
      <alignment/>
      <protection/>
    </xf>
    <xf numFmtId="0" fontId="23" fillId="38" borderId="87" xfId="65" applyFont="1" applyFill="1" applyBorder="1">
      <alignment/>
      <protection/>
    </xf>
    <xf numFmtId="3" fontId="23" fillId="38" borderId="87" xfId="65" applyNumberFormat="1" applyFont="1" applyFill="1" applyBorder="1" applyAlignment="1">
      <alignment vertical="center"/>
      <protection/>
    </xf>
    <xf numFmtId="3" fontId="18" fillId="35" borderId="51" xfId="62" applyNumberFormat="1" applyFont="1" applyFill="1" applyBorder="1" applyAlignment="1">
      <alignment/>
      <protection/>
    </xf>
    <xf numFmtId="3" fontId="18" fillId="35" borderId="50" xfId="62" applyNumberFormat="1" applyFont="1" applyFill="1" applyBorder="1" applyAlignment="1">
      <alignment/>
      <protection/>
    </xf>
    <xf numFmtId="3" fontId="18" fillId="35" borderId="89" xfId="62" applyNumberFormat="1" applyFont="1" applyFill="1" applyBorder="1" applyAlignment="1">
      <alignment/>
      <protection/>
    </xf>
    <xf numFmtId="3" fontId="23" fillId="33" borderId="87" xfId="65" applyNumberFormat="1" applyFont="1" applyFill="1" applyBorder="1" applyAlignment="1">
      <alignment vertical="center"/>
      <protection/>
    </xf>
    <xf numFmtId="3" fontId="18" fillId="0" borderId="86" xfId="65" applyNumberFormat="1" applyFont="1" applyBorder="1" applyAlignment="1">
      <alignment horizontal="left"/>
      <protection/>
    </xf>
    <xf numFmtId="3" fontId="18" fillId="0" borderId="86" xfId="65" applyNumberFormat="1" applyFont="1" applyBorder="1">
      <alignment/>
      <protection/>
    </xf>
    <xf numFmtId="3" fontId="18" fillId="0" borderId="0" xfId="65" applyNumberFormat="1" applyFont="1" applyBorder="1">
      <alignment/>
      <protection/>
    </xf>
    <xf numFmtId="3" fontId="18" fillId="0" borderId="0" xfId="65" applyNumberFormat="1" applyFont="1">
      <alignment/>
      <protection/>
    </xf>
    <xf numFmtId="0" fontId="2" fillId="0" borderId="109" xfId="81" applyFont="1" applyFill="1" applyBorder="1" applyAlignment="1">
      <alignment horizontal="center" vertical="center"/>
      <protection/>
    </xf>
    <xf numFmtId="3" fontId="2" fillId="0" borderId="38" xfId="81" applyNumberFormat="1" applyFont="1" applyFill="1" applyBorder="1" applyAlignment="1">
      <alignment horizontal="right" vertical="center"/>
      <protection/>
    </xf>
    <xf numFmtId="3" fontId="2" fillId="0" borderId="95" xfId="79" applyNumberFormat="1" applyFont="1" applyBorder="1" applyAlignment="1">
      <alignment horizontal="center" vertical="center" wrapText="1"/>
      <protection/>
    </xf>
    <xf numFmtId="3" fontId="2" fillId="0" borderId="54" xfId="79" applyNumberFormat="1" applyFont="1" applyBorder="1" applyAlignment="1">
      <alignment horizontal="center" vertical="center" wrapText="1"/>
      <protection/>
    </xf>
    <xf numFmtId="3" fontId="2" fillId="0" borderId="75" xfId="79" applyNumberFormat="1" applyFont="1" applyBorder="1" applyAlignment="1">
      <alignment horizontal="center" vertical="center" wrapText="1"/>
      <protection/>
    </xf>
    <xf numFmtId="3" fontId="2" fillId="0" borderId="110" xfId="79" applyNumberFormat="1" applyFont="1" applyBorder="1" applyAlignment="1">
      <alignment horizontal="center" vertical="center" wrapText="1"/>
      <protection/>
    </xf>
    <xf numFmtId="3" fontId="2" fillId="0" borderId="111" xfId="79" applyNumberFormat="1" applyFont="1" applyBorder="1" applyAlignment="1">
      <alignment horizontal="center" vertical="center" wrapText="1"/>
      <protection/>
    </xf>
    <xf numFmtId="3" fontId="2" fillId="0" borderId="65" xfId="79" applyNumberFormat="1" applyFont="1" applyBorder="1" applyAlignment="1">
      <alignment horizontal="center" vertical="center" wrapText="1"/>
      <protection/>
    </xf>
    <xf numFmtId="3" fontId="2" fillId="0" borderId="64" xfId="79" applyNumberFormat="1" applyFont="1" applyBorder="1" applyAlignment="1">
      <alignment horizontal="center" vertical="center" wrapText="1"/>
      <protection/>
    </xf>
    <xf numFmtId="3" fontId="2" fillId="0" borderId="112" xfId="79" applyNumberFormat="1" applyFont="1" applyBorder="1" applyAlignment="1">
      <alignment horizontal="center" vertical="center" wrapText="1"/>
      <protection/>
    </xf>
    <xf numFmtId="3" fontId="2" fillId="0" borderId="113" xfId="79" applyNumberFormat="1" applyFont="1" applyBorder="1" applyAlignment="1">
      <alignment horizontal="right" vertical="center" wrapText="1"/>
      <protection/>
    </xf>
    <xf numFmtId="3" fontId="2" fillId="0" borderId="114" xfId="79" applyNumberFormat="1" applyFont="1" applyBorder="1" applyAlignment="1">
      <alignment horizontal="right" vertical="center" wrapText="1"/>
      <protection/>
    </xf>
    <xf numFmtId="3" fontId="21" fillId="0" borderId="50" xfId="62" applyNumberFormat="1" applyFont="1" applyBorder="1" applyAlignment="1">
      <alignment/>
      <protection/>
    </xf>
    <xf numFmtId="3" fontId="26" fillId="0" borderId="88" xfId="62" applyNumberFormat="1" applyFont="1" applyBorder="1">
      <alignment/>
      <protection/>
    </xf>
    <xf numFmtId="3" fontId="4" fillId="0" borderId="27" xfId="79" applyNumberFormat="1" applyFont="1" applyBorder="1" applyAlignment="1">
      <alignment horizontal="right" vertical="center" wrapText="1"/>
      <protection/>
    </xf>
    <xf numFmtId="3" fontId="2" fillId="0" borderId="115" xfId="81" applyNumberFormat="1" applyFont="1" applyFill="1" applyBorder="1" applyAlignment="1">
      <alignment horizontal="center" wrapText="1"/>
      <protection/>
    </xf>
    <xf numFmtId="3" fontId="4" fillId="0" borderId="79" xfId="81" applyNumberFormat="1" applyFont="1" applyFill="1" applyBorder="1" applyAlignment="1">
      <alignment vertical="center" wrapText="1"/>
      <protection/>
    </xf>
    <xf numFmtId="3" fontId="2" fillId="0" borderId="79" xfId="81" applyNumberFormat="1" applyFont="1" applyFill="1" applyBorder="1" applyAlignment="1">
      <alignment vertical="center" wrapText="1"/>
      <protection/>
    </xf>
    <xf numFmtId="3" fontId="4" fillId="0" borderId="22" xfId="75" applyNumberFormat="1" applyFont="1" applyFill="1" applyBorder="1" applyAlignment="1">
      <alignment/>
      <protection/>
    </xf>
    <xf numFmtId="3" fontId="10" fillId="0" borderId="38" xfId="0" applyNumberFormat="1" applyFont="1" applyFill="1" applyBorder="1" applyAlignment="1">
      <alignment wrapText="1"/>
    </xf>
    <xf numFmtId="3" fontId="12" fillId="0" borderId="116" xfId="0" applyNumberFormat="1" applyFont="1" applyFill="1" applyBorder="1" applyAlignment="1">
      <alignment wrapText="1"/>
    </xf>
    <xf numFmtId="3" fontId="12" fillId="0" borderId="40" xfId="76" applyNumberFormat="1" applyFont="1" applyFill="1" applyBorder="1" applyAlignment="1">
      <alignment/>
      <protection/>
    </xf>
    <xf numFmtId="3" fontId="12" fillId="0" borderId="117" xfId="0" applyNumberFormat="1" applyFont="1" applyFill="1" applyBorder="1" applyAlignment="1">
      <alignment wrapText="1"/>
    </xf>
    <xf numFmtId="1" fontId="29" fillId="0" borderId="0" xfId="76" applyNumberFormat="1" applyFont="1" applyFill="1" applyBorder="1" applyAlignment="1">
      <alignment horizontal="center"/>
      <protection/>
    </xf>
    <xf numFmtId="3" fontId="12" fillId="0" borderId="118" xfId="76" applyNumberFormat="1" applyFont="1" applyFill="1" applyBorder="1" applyAlignment="1">
      <alignment horizontal="right"/>
      <protection/>
    </xf>
    <xf numFmtId="3" fontId="12" fillId="0" borderId="119" xfId="76" applyNumberFormat="1" applyFont="1" applyFill="1" applyBorder="1" applyAlignment="1">
      <alignment horizontal="center"/>
      <protection/>
    </xf>
    <xf numFmtId="3" fontId="71" fillId="0" borderId="0" xfId="0" applyNumberFormat="1" applyFont="1" applyFill="1" applyBorder="1" applyAlignment="1">
      <alignment/>
    </xf>
    <xf numFmtId="0" fontId="2" fillId="0" borderId="120" xfId="81" applyFont="1" applyFill="1" applyBorder="1" applyAlignment="1">
      <alignment horizontal="center" vertical="center"/>
      <protection/>
    </xf>
    <xf numFmtId="0" fontId="4" fillId="0" borderId="121" xfId="82" applyFont="1" applyFill="1" applyBorder="1" applyAlignment="1">
      <alignment horizontal="center" vertical="center"/>
      <protection/>
    </xf>
    <xf numFmtId="3" fontId="4" fillId="0" borderId="122" xfId="78" applyNumberFormat="1" applyFont="1" applyFill="1" applyBorder="1" applyAlignment="1">
      <alignment horizontal="right" vertical="center" wrapText="1"/>
      <protection/>
    </xf>
    <xf numFmtId="3" fontId="4" fillId="0" borderId="74" xfId="0" applyNumberFormat="1" applyFont="1" applyFill="1" applyBorder="1" applyAlignment="1">
      <alignment horizontal="right" vertical="center"/>
    </xf>
    <xf numFmtId="0" fontId="4" fillId="0" borderId="0" xfId="82" applyFont="1" applyFill="1" applyBorder="1" applyAlignment="1">
      <alignment horizontal="center" vertical="center"/>
      <protection/>
    </xf>
    <xf numFmtId="3" fontId="2" fillId="0" borderId="48" xfId="0" applyNumberFormat="1" applyFont="1" applyFill="1" applyBorder="1" applyAlignment="1">
      <alignment horizontal="right"/>
    </xf>
    <xf numFmtId="3" fontId="4" fillId="0" borderId="26" xfId="75" applyNumberFormat="1" applyFont="1" applyFill="1" applyBorder="1" applyAlignment="1">
      <alignment horizontal="center" vertical="center" wrapText="1"/>
      <protection/>
    </xf>
    <xf numFmtId="3" fontId="2" fillId="0" borderId="14" xfId="0" applyNumberFormat="1" applyFont="1" applyFill="1" applyBorder="1" applyAlignment="1">
      <alignment horizontal="right"/>
    </xf>
    <xf numFmtId="3" fontId="4" fillId="0" borderId="24" xfId="75" applyNumberFormat="1" applyFont="1" applyFill="1" applyBorder="1" applyAlignment="1">
      <alignment/>
      <protection/>
    </xf>
    <xf numFmtId="3" fontId="4" fillId="0" borderId="14" xfId="75" applyNumberFormat="1" applyFont="1" applyFill="1" applyBorder="1" applyAlignment="1">
      <alignment vertical="center"/>
      <protection/>
    </xf>
    <xf numFmtId="3" fontId="4" fillId="0" borderId="26" xfId="75" applyNumberFormat="1" applyFont="1" applyFill="1" applyBorder="1" applyAlignment="1">
      <alignment/>
      <protection/>
    </xf>
    <xf numFmtId="3" fontId="10" fillId="0" borderId="0" xfId="76" applyNumberFormat="1" applyFont="1" applyFill="1" applyBorder="1" applyAlignment="1">
      <alignment horizontal="left"/>
      <protection/>
    </xf>
    <xf numFmtId="3" fontId="10" fillId="0" borderId="0" xfId="76" applyNumberFormat="1" applyFont="1" applyFill="1" applyBorder="1">
      <alignment/>
      <protection/>
    </xf>
    <xf numFmtId="3" fontId="10" fillId="0" borderId="0" xfId="76" applyNumberFormat="1" applyFont="1" applyFill="1" applyBorder="1" applyAlignment="1">
      <alignment horizontal="right"/>
      <protection/>
    </xf>
    <xf numFmtId="3" fontId="2" fillId="0" borderId="0" xfId="76" applyNumberFormat="1" applyFont="1" applyFill="1" applyBorder="1" applyAlignment="1">
      <alignment/>
      <protection/>
    </xf>
    <xf numFmtId="3" fontId="4" fillId="0" borderId="0" xfId="76" applyNumberFormat="1" applyFont="1" applyFill="1" applyBorder="1" applyAlignment="1">
      <alignment/>
      <protection/>
    </xf>
    <xf numFmtId="3" fontId="2" fillId="0" borderId="0" xfId="76" applyNumberFormat="1" applyFont="1" applyFill="1" applyBorder="1" applyAlignment="1">
      <alignment horizontal="right"/>
      <protection/>
    </xf>
    <xf numFmtId="3" fontId="9" fillId="0" borderId="33" xfId="76" applyNumberFormat="1" applyFont="1" applyFill="1" applyBorder="1" applyAlignment="1">
      <alignment horizontal="center" vertical="center" wrapText="1"/>
      <protection/>
    </xf>
    <xf numFmtId="3" fontId="9" fillId="0" borderId="33" xfId="76" applyNumberFormat="1" applyFont="1" applyFill="1" applyBorder="1" applyAlignment="1">
      <alignment horizontal="center" vertical="center"/>
      <protection/>
    </xf>
    <xf numFmtId="3" fontId="9" fillId="0" borderId="33" xfId="76" applyNumberFormat="1" applyFont="1" applyFill="1" applyBorder="1" applyAlignment="1">
      <alignment horizontal="center"/>
      <protection/>
    </xf>
    <xf numFmtId="3" fontId="12" fillId="0" borderId="81" xfId="76" applyNumberFormat="1" applyFont="1" applyFill="1" applyBorder="1" applyAlignment="1">
      <alignment horizontal="left" vertical="top" wrapText="1"/>
      <protection/>
    </xf>
    <xf numFmtId="3" fontId="12" fillId="0" borderId="123" xfId="76" applyNumberFormat="1" applyFont="1" applyFill="1" applyBorder="1" applyAlignment="1">
      <alignment horizontal="left" vertical="top" wrapText="1"/>
      <protection/>
    </xf>
    <xf numFmtId="0" fontId="10" fillId="0" borderId="109" xfId="83" applyFont="1" applyFill="1" applyBorder="1" applyAlignment="1">
      <alignment horizontal="left" vertical="top" wrapText="1"/>
      <protection/>
    </xf>
    <xf numFmtId="3" fontId="12" fillId="0" borderId="124" xfId="76" applyNumberFormat="1" applyFont="1" applyFill="1" applyBorder="1" applyAlignment="1">
      <alignment wrapText="1"/>
      <protection/>
    </xf>
    <xf numFmtId="0" fontId="4" fillId="0" borderId="0" xfId="76" applyFont="1" applyFill="1" applyBorder="1" applyAlignment="1">
      <alignment vertical="top" wrapText="1"/>
      <protection/>
    </xf>
    <xf numFmtId="3" fontId="4" fillId="0" borderId="0" xfId="0" applyNumberFormat="1" applyFont="1" applyFill="1" applyBorder="1" applyAlignment="1">
      <alignment/>
    </xf>
    <xf numFmtId="3" fontId="2" fillId="0" borderId="0" xfId="76" applyNumberFormat="1" applyFont="1" applyFill="1" applyBorder="1" applyAlignment="1">
      <alignment vertical="top" wrapText="1"/>
      <protection/>
    </xf>
    <xf numFmtId="3" fontId="4" fillId="0" borderId="0" xfId="76" applyNumberFormat="1" applyFont="1" applyFill="1" applyBorder="1" applyAlignment="1">
      <alignment vertical="top" wrapText="1"/>
      <protection/>
    </xf>
    <xf numFmtId="3" fontId="2" fillId="0" borderId="0" xfId="76" applyNumberFormat="1" applyFont="1" applyFill="1" applyBorder="1" applyAlignment="1">
      <alignment horizontal="center" vertical="top" wrapText="1"/>
      <protection/>
    </xf>
    <xf numFmtId="3" fontId="4" fillId="0" borderId="0" xfId="75" applyNumberFormat="1" applyFont="1" applyFill="1" applyBorder="1" applyAlignment="1">
      <alignment horizontal="right" wrapText="1"/>
      <protection/>
    </xf>
    <xf numFmtId="0" fontId="2" fillId="0" borderId="0" xfId="0" applyFont="1" applyFill="1" applyBorder="1" applyAlignment="1">
      <alignment horizontal="left" wrapText="1" indent="1"/>
    </xf>
    <xf numFmtId="3" fontId="4" fillId="0" borderId="0" xfId="0" applyNumberFormat="1" applyFont="1" applyFill="1" applyBorder="1" applyAlignment="1">
      <alignment/>
    </xf>
    <xf numFmtId="3" fontId="4" fillId="0" borderId="50" xfId="0" applyNumberFormat="1" applyFont="1" applyFill="1" applyBorder="1" applyAlignment="1">
      <alignment vertical="center"/>
    </xf>
    <xf numFmtId="3" fontId="4" fillId="0" borderId="125" xfId="0" applyNumberFormat="1" applyFont="1" applyFill="1" applyBorder="1" applyAlignment="1">
      <alignment vertical="center"/>
    </xf>
    <xf numFmtId="3" fontId="2" fillId="0" borderId="0" xfId="75" applyNumberFormat="1" applyFont="1" applyFill="1" applyBorder="1" applyAlignment="1">
      <alignment horizontal="left" indent="2"/>
      <protection/>
    </xf>
    <xf numFmtId="3" fontId="5" fillId="0" borderId="0" xfId="75" applyNumberFormat="1" applyFont="1" applyFill="1" applyBorder="1" applyAlignment="1">
      <alignment horizontal="center"/>
      <protection/>
    </xf>
    <xf numFmtId="3" fontId="5" fillId="0" borderId="0" xfId="75" applyNumberFormat="1" applyFont="1" applyFill="1" applyBorder="1" applyAlignment="1">
      <alignment horizontal="left" indent="2"/>
      <protection/>
    </xf>
    <xf numFmtId="3" fontId="5" fillId="0" borderId="0" xfId="75" applyNumberFormat="1" applyFont="1" applyFill="1" applyBorder="1">
      <alignment/>
      <protection/>
    </xf>
    <xf numFmtId="3" fontId="2" fillId="0" borderId="0" xfId="75" applyNumberFormat="1" applyFont="1" applyFill="1" applyBorder="1" applyAlignment="1">
      <alignment horizontal="left" indent="3"/>
      <protection/>
    </xf>
    <xf numFmtId="3" fontId="4" fillId="0" borderId="0" xfId="75" applyNumberFormat="1" applyFont="1" applyFill="1" applyBorder="1" applyAlignment="1">
      <alignment horizontal="center" vertical="center"/>
      <protection/>
    </xf>
    <xf numFmtId="3" fontId="4" fillId="0" borderId="22" xfId="75" applyNumberFormat="1" applyFont="1" applyFill="1" applyBorder="1" applyAlignment="1">
      <alignment horizontal="center" vertical="center"/>
      <protection/>
    </xf>
    <xf numFmtId="3" fontId="4" fillId="0" borderId="22" xfId="75" applyNumberFormat="1" applyFont="1" applyFill="1" applyBorder="1" applyAlignment="1">
      <alignment vertical="center"/>
      <protection/>
    </xf>
    <xf numFmtId="3" fontId="2" fillId="0" borderId="0" xfId="75" applyNumberFormat="1" applyFont="1" applyFill="1" applyBorder="1" applyAlignment="1">
      <alignment/>
      <protection/>
    </xf>
    <xf numFmtId="3" fontId="10" fillId="0" borderId="117" xfId="76" applyNumberFormat="1" applyFont="1" applyFill="1" applyBorder="1" applyAlignment="1">
      <alignment wrapText="1"/>
      <protection/>
    </xf>
    <xf numFmtId="3" fontId="10" fillId="0" borderId="117" xfId="76" applyNumberFormat="1" applyFont="1" applyFill="1" applyBorder="1" applyAlignment="1">
      <alignment horizontal="right"/>
      <protection/>
    </xf>
    <xf numFmtId="3" fontId="10" fillId="0" borderId="126" xfId="0" applyNumberFormat="1" applyFont="1" applyFill="1" applyBorder="1" applyAlignment="1">
      <alignment horizontal="right" wrapText="1"/>
    </xf>
    <xf numFmtId="3" fontId="10" fillId="0" borderId="117" xfId="76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2" fillId="0" borderId="45" xfId="75" applyNumberFormat="1" applyFont="1" applyFill="1" applyBorder="1" applyAlignment="1">
      <alignment horizontal="center" wrapText="1"/>
      <protection/>
    </xf>
    <xf numFmtId="3" fontId="4" fillId="0" borderId="45" xfId="75" applyNumberFormat="1" applyFont="1" applyFill="1" applyBorder="1" applyAlignment="1">
      <alignment horizontal="left" wrapText="1"/>
      <protection/>
    </xf>
    <xf numFmtId="3" fontId="4" fillId="0" borderId="0" xfId="75" applyNumberFormat="1" applyFont="1" applyFill="1" applyBorder="1" applyAlignment="1">
      <alignment horizontal="left" wrapText="1"/>
      <protection/>
    </xf>
    <xf numFmtId="3" fontId="2" fillId="0" borderId="0" xfId="75" applyNumberFormat="1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 horizontal="center" vertical="top"/>
    </xf>
    <xf numFmtId="3" fontId="2" fillId="0" borderId="64" xfId="75" applyNumberFormat="1" applyFont="1" applyFill="1" applyBorder="1" applyAlignment="1">
      <alignment horizontal="center" wrapText="1"/>
      <protection/>
    </xf>
    <xf numFmtId="3" fontId="4" fillId="0" borderId="64" xfId="75" applyNumberFormat="1" applyFont="1" applyFill="1" applyBorder="1" applyAlignment="1">
      <alignment horizontal="left" wrapText="1"/>
      <protection/>
    </xf>
    <xf numFmtId="0" fontId="2" fillId="0" borderId="5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2" fillId="0" borderId="125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 shrinkToFit="1"/>
    </xf>
    <xf numFmtId="0" fontId="2" fillId="0" borderId="127" xfId="0" applyFont="1" applyFill="1" applyBorder="1" applyAlignment="1">
      <alignment horizontal="center" vertical="center"/>
    </xf>
    <xf numFmtId="0" fontId="4" fillId="0" borderId="127" xfId="0" applyFont="1" applyFill="1" applyBorder="1" applyAlignment="1">
      <alignment vertical="center"/>
    </xf>
    <xf numFmtId="3" fontId="2" fillId="0" borderId="128" xfId="75" applyNumberFormat="1" applyFont="1" applyFill="1" applyBorder="1" applyAlignment="1">
      <alignment horizontal="center" vertical="center" wrapText="1"/>
      <protection/>
    </xf>
    <xf numFmtId="3" fontId="2" fillId="0" borderId="13" xfId="75" applyNumberFormat="1" applyFont="1" applyFill="1" applyBorder="1" applyAlignment="1">
      <alignment horizontal="center" wrapText="1"/>
      <protection/>
    </xf>
    <xf numFmtId="0" fontId="2" fillId="0" borderId="12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30" xfId="0" applyFont="1" applyFill="1" applyBorder="1" applyAlignment="1">
      <alignment horizontal="center" vertical="center"/>
    </xf>
    <xf numFmtId="3" fontId="10" fillId="0" borderId="128" xfId="75" applyNumberFormat="1" applyFont="1" applyFill="1" applyBorder="1" applyAlignment="1">
      <alignment horizontal="center" vertical="center" wrapText="1"/>
      <protection/>
    </xf>
    <xf numFmtId="3" fontId="4" fillId="0" borderId="128" xfId="75" applyNumberFormat="1" applyFont="1" applyFill="1" applyBorder="1" applyAlignment="1">
      <alignment horizontal="center" vertical="center" wrapText="1"/>
      <protection/>
    </xf>
    <xf numFmtId="3" fontId="2" fillId="0" borderId="131" xfId="75" applyNumberFormat="1" applyFont="1" applyFill="1" applyBorder="1" applyAlignment="1">
      <alignment horizontal="center" vertical="center" wrapText="1"/>
      <protection/>
    </xf>
    <xf numFmtId="3" fontId="4" fillId="0" borderId="45" xfId="75" applyNumberFormat="1" applyFont="1" applyFill="1" applyBorder="1" applyAlignment="1">
      <alignment horizontal="right" wrapText="1"/>
      <protection/>
    </xf>
    <xf numFmtId="3" fontId="4" fillId="0" borderId="64" xfId="75" applyNumberFormat="1" applyFont="1" applyFill="1" applyBorder="1" applyAlignment="1">
      <alignment horizontal="right" wrapText="1"/>
      <protection/>
    </xf>
    <xf numFmtId="3" fontId="4" fillId="0" borderId="17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27" xfId="0" applyNumberFormat="1" applyFont="1" applyFill="1" applyBorder="1" applyAlignment="1">
      <alignment vertical="center"/>
    </xf>
    <xf numFmtId="3" fontId="4" fillId="0" borderId="128" xfId="75" applyNumberFormat="1" applyFont="1" applyFill="1" applyBorder="1" applyAlignment="1">
      <alignment horizontal="center" vertical="center"/>
      <protection/>
    </xf>
    <xf numFmtId="0" fontId="2" fillId="0" borderId="132" xfId="81" applyFont="1" applyFill="1" applyBorder="1" applyAlignment="1">
      <alignment horizontal="center" textRotation="90" wrapText="1"/>
      <protection/>
    </xf>
    <xf numFmtId="3" fontId="4" fillId="0" borderId="132" xfId="81" applyNumberFormat="1" applyFont="1" applyFill="1" applyBorder="1" applyAlignment="1">
      <alignment horizontal="right" wrapText="1"/>
      <protection/>
    </xf>
    <xf numFmtId="3" fontId="2" fillId="0" borderId="117" xfId="81" applyNumberFormat="1" applyFont="1" applyFill="1" applyBorder="1" applyAlignment="1">
      <alignment horizontal="right" vertical="center"/>
      <protection/>
    </xf>
    <xf numFmtId="3" fontId="2" fillId="0" borderId="117" xfId="78" applyNumberFormat="1" applyFont="1" applyFill="1" applyBorder="1" applyAlignment="1">
      <alignment horizontal="right" vertical="center"/>
      <protection/>
    </xf>
    <xf numFmtId="0" fontId="2" fillId="0" borderId="117" xfId="81" applyFont="1" applyFill="1" applyBorder="1" applyAlignment="1">
      <alignment horizontal="center" vertical="center" wrapText="1"/>
      <protection/>
    </xf>
    <xf numFmtId="0" fontId="4" fillId="0" borderId="35" xfId="81" applyFont="1" applyFill="1" applyBorder="1" applyAlignment="1">
      <alignment horizontal="center" vertical="center"/>
      <protection/>
    </xf>
    <xf numFmtId="3" fontId="4" fillId="0" borderId="36" xfId="78" applyNumberFormat="1" applyFont="1" applyFill="1" applyBorder="1" applyAlignment="1">
      <alignment horizontal="right" vertical="center" wrapText="1"/>
      <protection/>
    </xf>
    <xf numFmtId="3" fontId="4" fillId="0" borderId="84" xfId="78" applyNumberFormat="1" applyFont="1" applyFill="1" applyBorder="1" applyAlignment="1">
      <alignment horizontal="right" vertical="center" wrapText="1"/>
      <protection/>
    </xf>
    <xf numFmtId="3" fontId="12" fillId="0" borderId="126" xfId="0" applyNumberFormat="1" applyFont="1" applyFill="1" applyBorder="1" applyAlignment="1">
      <alignment horizontal="right" wrapText="1"/>
    </xf>
    <xf numFmtId="3" fontId="4" fillId="0" borderId="36" xfId="81" applyNumberFormat="1" applyFont="1" applyFill="1" applyBorder="1" applyAlignment="1">
      <alignment vertical="center"/>
      <protection/>
    </xf>
    <xf numFmtId="0" fontId="2" fillId="0" borderId="36" xfId="81" applyFont="1" applyFill="1" applyBorder="1" applyAlignment="1">
      <alignment horizontal="center" vertical="center"/>
      <protection/>
    </xf>
    <xf numFmtId="3" fontId="10" fillId="0" borderId="133" xfId="76" applyNumberFormat="1" applyFont="1" applyFill="1" applyBorder="1" applyAlignment="1">
      <alignment horizontal="center"/>
      <protection/>
    </xf>
    <xf numFmtId="3" fontId="4" fillId="0" borderId="22" xfId="81" applyNumberFormat="1" applyFont="1" applyFill="1" applyBorder="1" applyAlignment="1">
      <alignment horizontal="center" vertical="center" wrapText="1"/>
      <protection/>
    </xf>
    <xf numFmtId="3" fontId="2" fillId="0" borderId="113" xfId="81" applyNumberFormat="1" applyFont="1" applyFill="1" applyBorder="1" applyAlignment="1">
      <alignment horizontal="right" wrapText="1"/>
      <protection/>
    </xf>
    <xf numFmtId="3" fontId="2" fillId="0" borderId="20" xfId="78" applyNumberFormat="1" applyFont="1" applyFill="1" applyBorder="1" applyAlignment="1">
      <alignment horizontal="right" vertical="center" wrapText="1"/>
      <protection/>
    </xf>
    <xf numFmtId="3" fontId="4" fillId="0" borderId="24" xfId="81" applyNumberFormat="1" applyFont="1" applyFill="1" applyBorder="1" applyAlignment="1">
      <alignment horizontal="center" vertical="center" wrapText="1"/>
      <protection/>
    </xf>
    <xf numFmtId="3" fontId="2" fillId="0" borderId="29" xfId="81" applyNumberFormat="1" applyFont="1" applyFill="1" applyBorder="1" applyAlignment="1">
      <alignment horizontal="right" wrapText="1"/>
      <protection/>
    </xf>
    <xf numFmtId="3" fontId="2" fillId="0" borderId="134" xfId="78" applyNumberFormat="1" applyFont="1" applyFill="1" applyBorder="1" applyAlignment="1">
      <alignment horizontal="right" vertical="center" wrapText="1"/>
      <protection/>
    </xf>
    <xf numFmtId="3" fontId="4" fillId="0" borderId="135" xfId="81" applyNumberFormat="1" applyFont="1" applyFill="1" applyBorder="1" applyAlignment="1">
      <alignment horizontal="center" vertical="center" wrapText="1"/>
      <protection/>
    </xf>
    <xf numFmtId="3" fontId="4" fillId="0" borderId="24" xfId="75" applyNumberFormat="1" applyFont="1" applyFill="1" applyBorder="1" applyAlignment="1">
      <alignment horizontal="center" vertical="center" wrapText="1"/>
      <protection/>
    </xf>
    <xf numFmtId="3" fontId="4" fillId="0" borderId="44" xfId="75" applyNumberFormat="1" applyFont="1" applyFill="1" applyBorder="1" applyAlignment="1">
      <alignment horizontal="right" wrapText="1"/>
      <protection/>
    </xf>
    <xf numFmtId="3" fontId="4" fillId="0" borderId="48" xfId="75" applyNumberFormat="1" applyFont="1" applyFill="1" applyBorder="1" applyAlignment="1">
      <alignment horizontal="right" wrapText="1"/>
      <protection/>
    </xf>
    <xf numFmtId="3" fontId="4" fillId="0" borderId="48" xfId="0" applyNumberFormat="1" applyFont="1" applyFill="1" applyBorder="1" applyAlignment="1">
      <alignment horizontal="right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55" xfId="0" applyNumberFormat="1" applyFont="1" applyFill="1" applyBorder="1" applyAlignment="1">
      <alignment horizontal="right" vertical="center"/>
    </xf>
    <xf numFmtId="3" fontId="4" fillId="0" borderId="136" xfId="0" applyNumberFormat="1" applyFont="1" applyFill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right" vertical="center"/>
    </xf>
    <xf numFmtId="3" fontId="4" fillId="0" borderId="137" xfId="0" applyNumberFormat="1" applyFont="1" applyFill="1" applyBorder="1" applyAlignment="1">
      <alignment horizontal="right" vertical="center"/>
    </xf>
    <xf numFmtId="3" fontId="4" fillId="0" borderId="138" xfId="75" applyNumberFormat="1" applyFont="1" applyFill="1" applyBorder="1" applyAlignment="1">
      <alignment horizontal="right" wrapText="1"/>
      <protection/>
    </xf>
    <xf numFmtId="3" fontId="4" fillId="0" borderId="14" xfId="75" applyNumberFormat="1" applyFont="1" applyFill="1" applyBorder="1" applyAlignment="1">
      <alignment horizontal="right" wrapText="1"/>
      <protection/>
    </xf>
    <xf numFmtId="3" fontId="4" fillId="0" borderId="14" xfId="0" applyNumberFormat="1" applyFont="1" applyFill="1" applyBorder="1" applyAlignment="1">
      <alignment horizontal="right"/>
    </xf>
    <xf numFmtId="3" fontId="4" fillId="0" borderId="139" xfId="0" applyNumberFormat="1" applyFont="1" applyFill="1" applyBorder="1" applyAlignment="1">
      <alignment horizontal="right" vertical="center"/>
    </xf>
    <xf numFmtId="3" fontId="4" fillId="0" borderId="140" xfId="0" applyNumberFormat="1" applyFont="1" applyFill="1" applyBorder="1" applyAlignment="1">
      <alignment horizontal="right" vertical="center"/>
    </xf>
    <xf numFmtId="3" fontId="4" fillId="0" borderId="141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42" xfId="0" applyNumberFormat="1" applyFont="1" applyFill="1" applyBorder="1" applyAlignment="1">
      <alignment horizontal="right" vertical="center"/>
    </xf>
    <xf numFmtId="3" fontId="2" fillId="0" borderId="48" xfId="75" applyNumberFormat="1" applyFont="1" applyFill="1" applyBorder="1">
      <alignment/>
      <protection/>
    </xf>
    <xf numFmtId="3" fontId="4" fillId="0" borderId="48" xfId="75" applyNumberFormat="1" applyFont="1" applyFill="1" applyBorder="1">
      <alignment/>
      <protection/>
    </xf>
    <xf numFmtId="3" fontId="5" fillId="0" borderId="48" xfId="75" applyNumberFormat="1" applyFont="1" applyFill="1" applyBorder="1">
      <alignment/>
      <protection/>
    </xf>
    <xf numFmtId="3" fontId="4" fillId="0" borderId="48" xfId="75" applyNumberFormat="1" applyFont="1" applyFill="1" applyBorder="1" applyAlignment="1">
      <alignment vertical="center"/>
      <protection/>
    </xf>
    <xf numFmtId="3" fontId="4" fillId="0" borderId="24" xfId="75" applyNumberFormat="1" applyFont="1" applyFill="1" applyBorder="1" applyAlignment="1">
      <alignment vertical="center"/>
      <protection/>
    </xf>
    <xf numFmtId="3" fontId="2" fillId="0" borderId="48" xfId="75" applyNumberFormat="1" applyFont="1" applyFill="1" applyBorder="1" applyAlignment="1">
      <alignment/>
      <protection/>
    </xf>
    <xf numFmtId="3" fontId="4" fillId="0" borderId="14" xfId="75" applyNumberFormat="1" applyFont="1" applyFill="1" applyBorder="1">
      <alignment/>
      <protection/>
    </xf>
    <xf numFmtId="3" fontId="5" fillId="0" borderId="14" xfId="75" applyNumberFormat="1" applyFont="1" applyFill="1" applyBorder="1">
      <alignment/>
      <protection/>
    </xf>
    <xf numFmtId="3" fontId="4" fillId="0" borderId="26" xfId="75" applyNumberFormat="1" applyFont="1" applyFill="1" applyBorder="1" applyAlignment="1">
      <alignment vertical="center"/>
      <protection/>
    </xf>
    <xf numFmtId="3" fontId="2" fillId="0" borderId="14" xfId="75" applyNumberFormat="1" applyFont="1" applyFill="1" applyBorder="1">
      <alignment/>
      <protection/>
    </xf>
    <xf numFmtId="3" fontId="2" fillId="0" borderId="14" xfId="75" applyNumberFormat="1" applyFont="1" applyFill="1" applyBorder="1" applyAlignment="1">
      <alignment/>
      <protection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12" fillId="0" borderId="39" xfId="0" applyNumberFormat="1" applyFont="1" applyFill="1" applyBorder="1" applyAlignment="1">
      <alignment vertical="center"/>
    </xf>
    <xf numFmtId="3" fontId="12" fillId="0" borderId="143" xfId="0" applyNumberFormat="1" applyFont="1" applyFill="1" applyBorder="1" applyAlignment="1">
      <alignment vertical="center"/>
    </xf>
    <xf numFmtId="3" fontId="2" fillId="0" borderId="22" xfId="75" applyNumberFormat="1" applyFont="1" applyFill="1" applyBorder="1" applyAlignment="1">
      <alignment horizontal="center" vertical="center" wrapText="1"/>
      <protection/>
    </xf>
    <xf numFmtId="3" fontId="10" fillId="0" borderId="144" xfId="76" applyNumberFormat="1" applyFont="1" applyFill="1" applyBorder="1" applyAlignment="1">
      <alignment horizontal="right"/>
      <protection/>
    </xf>
    <xf numFmtId="3" fontId="12" fillId="0" borderId="117" xfId="76" applyNumberFormat="1" applyFont="1" applyFill="1" applyBorder="1" applyAlignment="1">
      <alignment horizontal="right"/>
      <protection/>
    </xf>
    <xf numFmtId="3" fontId="12" fillId="0" borderId="144" xfId="76" applyNumberFormat="1" applyFont="1" applyFill="1" applyBorder="1" applyAlignment="1">
      <alignment horizontal="right"/>
      <protection/>
    </xf>
    <xf numFmtId="3" fontId="12" fillId="0" borderId="133" xfId="76" applyNumberFormat="1" applyFont="1" applyFill="1" applyBorder="1" applyAlignment="1">
      <alignment horizontal="center"/>
      <protection/>
    </xf>
    <xf numFmtId="3" fontId="4" fillId="0" borderId="145" xfId="81" applyNumberFormat="1" applyFont="1" applyFill="1" applyBorder="1" applyAlignment="1">
      <alignment horizontal="center" vertical="center" wrapText="1"/>
      <protection/>
    </xf>
    <xf numFmtId="3" fontId="4" fillId="0" borderId="39" xfId="81" applyNumberFormat="1" applyFont="1" applyFill="1" applyBorder="1" applyAlignment="1">
      <alignment horizontal="center" wrapText="1"/>
      <protection/>
    </xf>
    <xf numFmtId="3" fontId="4" fillId="0" borderId="145" xfId="81" applyNumberFormat="1" applyFont="1" applyFill="1" applyBorder="1" applyAlignment="1">
      <alignment vertical="center"/>
      <protection/>
    </xf>
    <xf numFmtId="3" fontId="2" fillId="0" borderId="144" xfId="81" applyNumberFormat="1" applyFont="1" applyFill="1" applyBorder="1" applyAlignment="1">
      <alignment horizontal="right" vertical="center"/>
      <protection/>
    </xf>
    <xf numFmtId="3" fontId="4" fillId="0" borderId="39" xfId="81" applyNumberFormat="1" applyFont="1" applyFill="1" applyBorder="1" applyAlignment="1">
      <alignment horizontal="right" wrapText="1"/>
      <protection/>
    </xf>
    <xf numFmtId="3" fontId="4" fillId="0" borderId="146" xfId="78" applyNumberFormat="1" applyFont="1" applyFill="1" applyBorder="1" applyAlignment="1">
      <alignment horizontal="right" vertical="center" wrapText="1"/>
      <protection/>
    </xf>
    <xf numFmtId="3" fontId="12" fillId="0" borderId="116" xfId="76" applyNumberFormat="1" applyFont="1" applyFill="1" applyBorder="1" applyAlignment="1">
      <alignment horizontal="right" vertical="center"/>
      <protection/>
    </xf>
    <xf numFmtId="3" fontId="10" fillId="0" borderId="147" xfId="76" applyNumberFormat="1" applyFont="1" applyFill="1" applyBorder="1" applyAlignment="1">
      <alignment horizontal="center" vertical="center" wrapText="1"/>
      <protection/>
    </xf>
    <xf numFmtId="3" fontId="12" fillId="0" borderId="132" xfId="0" applyNumberFormat="1" applyFont="1" applyFill="1" applyBorder="1" applyAlignment="1">
      <alignment vertical="center"/>
    </xf>
    <xf numFmtId="3" fontId="4" fillId="0" borderId="148" xfId="81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10" fillId="0" borderId="117" xfId="76" applyNumberFormat="1" applyFont="1" applyFill="1" applyBorder="1" applyAlignment="1">
      <alignment horizontal="center" vertical="center" wrapText="1"/>
      <protection/>
    </xf>
    <xf numFmtId="3" fontId="4" fillId="0" borderId="22" xfId="75" applyNumberFormat="1" applyFont="1" applyFill="1" applyBorder="1" applyAlignment="1">
      <alignment horizontal="center" vertical="center" wrapText="1"/>
      <protection/>
    </xf>
    <xf numFmtId="3" fontId="4" fillId="0" borderId="50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25" xfId="0" applyNumberFormat="1" applyFont="1" applyFill="1" applyBorder="1" applyAlignment="1">
      <alignment horizontal="right" vertical="center"/>
    </xf>
    <xf numFmtId="3" fontId="4" fillId="0" borderId="12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left" vertical="top"/>
    </xf>
    <xf numFmtId="0" fontId="10" fillId="0" borderId="149" xfId="76" applyFont="1" applyFill="1" applyBorder="1" applyAlignment="1">
      <alignment horizontal="left" vertical="top" wrapText="1"/>
      <protection/>
    </xf>
    <xf numFmtId="3" fontId="10" fillId="0" borderId="147" xfId="76" applyNumberFormat="1" applyFont="1" applyFill="1" applyBorder="1" applyAlignment="1">
      <alignment wrapText="1"/>
      <protection/>
    </xf>
    <xf numFmtId="3" fontId="10" fillId="0" borderId="147" xfId="0" applyNumberFormat="1" applyFont="1" applyFill="1" applyBorder="1" applyAlignment="1">
      <alignment wrapText="1"/>
    </xf>
    <xf numFmtId="3" fontId="10" fillId="0" borderId="150" xfId="0" applyNumberFormat="1" applyFont="1" applyFill="1" applyBorder="1" applyAlignment="1">
      <alignment horizontal="center" vertical="center" wrapText="1"/>
    </xf>
    <xf numFmtId="0" fontId="10" fillId="0" borderId="81" xfId="76" applyFont="1" applyFill="1" applyBorder="1" applyAlignment="1">
      <alignment horizontal="left" wrapText="1"/>
      <protection/>
    </xf>
    <xf numFmtId="3" fontId="12" fillId="0" borderId="117" xfId="76" applyNumberFormat="1" applyFont="1" applyFill="1" applyBorder="1" applyAlignment="1">
      <alignment/>
      <protection/>
    </xf>
    <xf numFmtId="0" fontId="10" fillId="0" borderId="81" xfId="76" applyFont="1" applyFill="1" applyBorder="1" applyAlignment="1">
      <alignment horizontal="left" vertical="top" wrapText="1"/>
      <protection/>
    </xf>
    <xf numFmtId="3" fontId="10" fillId="0" borderId="117" xfId="0" applyNumberFormat="1" applyFont="1" applyFill="1" applyBorder="1" applyAlignment="1">
      <alignment wrapText="1"/>
    </xf>
    <xf numFmtId="3" fontId="10" fillId="0" borderId="126" xfId="0" applyNumberFormat="1" applyFont="1" applyFill="1" applyBorder="1" applyAlignment="1">
      <alignment wrapText="1"/>
    </xf>
    <xf numFmtId="3" fontId="10" fillId="0" borderId="126" xfId="0" applyNumberFormat="1" applyFont="1" applyFill="1" applyBorder="1" applyAlignment="1">
      <alignment horizontal="center" vertical="center" wrapText="1"/>
    </xf>
    <xf numFmtId="3" fontId="10" fillId="0" borderId="81" xfId="76" applyNumberFormat="1" applyFont="1" applyFill="1" applyBorder="1" applyAlignment="1">
      <alignment horizontal="left" vertical="top" wrapText="1"/>
      <protection/>
    </xf>
    <xf numFmtId="3" fontId="12" fillId="0" borderId="116" xfId="76" applyNumberFormat="1" applyFont="1" applyFill="1" applyBorder="1" applyAlignment="1">
      <alignment/>
      <protection/>
    </xf>
    <xf numFmtId="3" fontId="12" fillId="0" borderId="37" xfId="76" applyNumberFormat="1" applyFont="1" applyFill="1" applyBorder="1" applyAlignment="1">
      <alignment horizontal="left" vertical="top" wrapText="1"/>
      <protection/>
    </xf>
    <xf numFmtId="3" fontId="30" fillId="0" borderId="81" xfId="76" applyNumberFormat="1" applyFont="1" applyFill="1" applyBorder="1" applyAlignment="1">
      <alignment wrapText="1"/>
      <protection/>
    </xf>
    <xf numFmtId="3" fontId="6" fillId="0" borderId="117" xfId="0" applyNumberFormat="1" applyFont="1" applyFill="1" applyBorder="1" applyAlignment="1">
      <alignment/>
    </xf>
    <xf numFmtId="3" fontId="11" fillId="0" borderId="117" xfId="0" applyNumberFormat="1" applyFont="1" applyFill="1" applyBorder="1" applyAlignment="1">
      <alignment/>
    </xf>
    <xf numFmtId="3" fontId="6" fillId="0" borderId="144" xfId="0" applyNumberFormat="1" applyFont="1" applyFill="1" applyBorder="1" applyAlignment="1">
      <alignment/>
    </xf>
    <xf numFmtId="3" fontId="12" fillId="0" borderId="115" xfId="0" applyNumberFormat="1" applyFont="1" applyFill="1" applyBorder="1" applyAlignment="1">
      <alignment vertical="center"/>
    </xf>
    <xf numFmtId="3" fontId="10" fillId="0" borderId="151" xfId="76" applyNumberFormat="1" applyFont="1" applyFill="1" applyBorder="1" applyAlignment="1">
      <alignment horizontal="center" vertical="center" wrapText="1"/>
      <protection/>
    </xf>
    <xf numFmtId="3" fontId="10" fillId="0" borderId="144" xfId="76" applyNumberFormat="1" applyFont="1" applyFill="1" applyBorder="1" applyAlignment="1">
      <alignment horizontal="center" vertical="center" wrapText="1"/>
      <protection/>
    </xf>
    <xf numFmtId="0" fontId="10" fillId="0" borderId="152" xfId="0" applyFont="1" applyFill="1" applyBorder="1" applyAlignment="1">
      <alignment horizontal="center" vertical="center" textRotation="90" wrapText="1"/>
    </xf>
    <xf numFmtId="0" fontId="10" fillId="0" borderId="133" xfId="0" applyFont="1" applyFill="1" applyBorder="1" applyAlignment="1">
      <alignment horizontal="center" vertical="center" textRotation="90" wrapText="1"/>
    </xf>
    <xf numFmtId="3" fontId="12" fillId="0" borderId="153" xfId="0" applyNumberFormat="1" applyFont="1" applyFill="1" applyBorder="1" applyAlignment="1">
      <alignment vertical="center"/>
    </xf>
    <xf numFmtId="3" fontId="6" fillId="0" borderId="133" xfId="0" applyNumberFormat="1" applyFont="1" applyFill="1" applyBorder="1" applyAlignment="1">
      <alignment horizontal="center"/>
    </xf>
    <xf numFmtId="3" fontId="12" fillId="0" borderId="154" xfId="0" applyNumberFormat="1" applyFont="1" applyFill="1" applyBorder="1" applyAlignment="1">
      <alignment vertical="center"/>
    </xf>
    <xf numFmtId="3" fontId="2" fillId="0" borderId="13" xfId="75" applyNumberFormat="1" applyFont="1" applyFill="1" applyBorder="1" applyAlignment="1">
      <alignment horizontal="center"/>
      <protection/>
    </xf>
    <xf numFmtId="3" fontId="10" fillId="0" borderId="99" xfId="75" applyNumberFormat="1" applyFont="1" applyFill="1" applyBorder="1" applyAlignment="1">
      <alignment horizontal="center" vertical="center" wrapText="1"/>
      <protection/>
    </xf>
    <xf numFmtId="3" fontId="4" fillId="0" borderId="13" xfId="75" applyNumberFormat="1" applyFont="1" applyFill="1" applyBorder="1" applyAlignment="1">
      <alignment horizontal="center"/>
      <protection/>
    </xf>
    <xf numFmtId="3" fontId="5" fillId="0" borderId="13" xfId="75" applyNumberFormat="1" applyFont="1" applyFill="1" applyBorder="1" applyAlignment="1">
      <alignment horizontal="center"/>
      <protection/>
    </xf>
    <xf numFmtId="3" fontId="4" fillId="0" borderId="13" xfId="75" applyNumberFormat="1" applyFont="1" applyFill="1" applyBorder="1" applyAlignment="1">
      <alignment horizontal="center" vertical="center"/>
      <protection/>
    </xf>
    <xf numFmtId="3" fontId="2" fillId="0" borderId="155" xfId="75" applyNumberFormat="1" applyFont="1" applyFill="1" applyBorder="1" applyAlignment="1">
      <alignment horizontal="center" vertical="center"/>
      <protection/>
    </xf>
    <xf numFmtId="3" fontId="4" fillId="0" borderId="33" xfId="75" applyNumberFormat="1" applyFont="1" applyFill="1" applyBorder="1" applyAlignment="1">
      <alignment horizontal="center"/>
      <protection/>
    </xf>
    <xf numFmtId="0" fontId="4" fillId="0" borderId="0" xfId="82" applyFont="1" applyFill="1" applyBorder="1" applyAlignment="1">
      <alignment vertical="center"/>
      <protection/>
    </xf>
    <xf numFmtId="0" fontId="2" fillId="0" borderId="0" xfId="82" applyFont="1" applyFill="1" applyBorder="1" applyAlignment="1">
      <alignment vertical="center"/>
      <protection/>
    </xf>
    <xf numFmtId="3" fontId="4" fillId="0" borderId="156" xfId="78" applyNumberFormat="1" applyFont="1" applyFill="1" applyBorder="1" applyAlignment="1">
      <alignment horizontal="right" vertical="center" wrapText="1"/>
      <protection/>
    </xf>
    <xf numFmtId="0" fontId="4" fillId="0" borderId="35" xfId="81" applyFont="1" applyFill="1" applyBorder="1" applyAlignment="1">
      <alignment horizontal="center" vertical="center" wrapText="1"/>
      <protection/>
    </xf>
    <xf numFmtId="0" fontId="16" fillId="0" borderId="157" xfId="82" applyFont="1" applyFill="1" applyBorder="1" applyAlignment="1">
      <alignment/>
      <protection/>
    </xf>
    <xf numFmtId="0" fontId="2" fillId="0" borderId="81" xfId="78" applyFont="1" applyFill="1" applyBorder="1" applyAlignment="1">
      <alignment wrapText="1"/>
      <protection/>
    </xf>
    <xf numFmtId="3" fontId="4" fillId="0" borderId="158" xfId="78" applyNumberFormat="1" applyFont="1" applyFill="1" applyBorder="1" applyAlignment="1">
      <alignment horizontal="right" vertical="center" wrapText="1"/>
      <protection/>
    </xf>
    <xf numFmtId="3" fontId="4" fillId="0" borderId="66" xfId="78" applyNumberFormat="1" applyFont="1" applyFill="1" applyBorder="1" applyAlignment="1">
      <alignment vertical="center" wrapText="1"/>
      <protection/>
    </xf>
    <xf numFmtId="3" fontId="4" fillId="0" borderId="106" xfId="78" applyNumberFormat="1" applyFont="1" applyFill="1" applyBorder="1" applyAlignment="1">
      <alignment vertical="center" wrapText="1"/>
      <protection/>
    </xf>
    <xf numFmtId="0" fontId="2" fillId="0" borderId="124" xfId="78" applyFont="1" applyFill="1" applyBorder="1" applyAlignment="1">
      <alignment wrapText="1"/>
      <protection/>
    </xf>
    <xf numFmtId="0" fontId="2" fillId="0" borderId="106" xfId="81" applyFont="1" applyFill="1" applyBorder="1" applyAlignment="1">
      <alignment horizontal="center" vertical="center" wrapText="1"/>
      <protection/>
    </xf>
    <xf numFmtId="3" fontId="2" fillId="0" borderId="84" xfId="81" applyNumberFormat="1" applyFont="1" applyFill="1" applyBorder="1" applyAlignment="1">
      <alignment horizontal="right" vertical="center"/>
      <protection/>
    </xf>
    <xf numFmtId="3" fontId="2" fillId="0" borderId="84" xfId="78" applyNumberFormat="1" applyFont="1" applyFill="1" applyBorder="1" applyAlignment="1">
      <alignment horizontal="right" vertical="center"/>
      <protection/>
    </xf>
    <xf numFmtId="3" fontId="2" fillId="0" borderId="146" xfId="81" applyNumberFormat="1" applyFont="1" applyFill="1" applyBorder="1" applyAlignment="1">
      <alignment horizontal="right" vertical="center"/>
      <protection/>
    </xf>
    <xf numFmtId="3" fontId="2" fillId="0" borderId="159" xfId="78" applyNumberFormat="1" applyFont="1" applyFill="1" applyBorder="1" applyAlignment="1">
      <alignment horizontal="right" vertical="center" wrapText="1"/>
      <protection/>
    </xf>
    <xf numFmtId="3" fontId="2" fillId="0" borderId="33" xfId="78" applyNumberFormat="1" applyFont="1" applyFill="1" applyBorder="1" applyAlignment="1">
      <alignment horizontal="right" vertical="center" wrapText="1"/>
      <protection/>
    </xf>
    <xf numFmtId="3" fontId="2" fillId="0" borderId="160" xfId="78" applyNumberFormat="1" applyFont="1" applyFill="1" applyBorder="1" applyAlignment="1">
      <alignment horizontal="right" vertical="center" wrapText="1"/>
      <protection/>
    </xf>
    <xf numFmtId="3" fontId="4" fillId="0" borderId="26" xfId="81" applyNumberFormat="1" applyFont="1" applyFill="1" applyBorder="1" applyAlignment="1">
      <alignment horizontal="center" vertical="center" wrapText="1"/>
      <protection/>
    </xf>
    <xf numFmtId="3" fontId="4" fillId="0" borderId="161" xfId="81" applyNumberFormat="1" applyFont="1" applyFill="1" applyBorder="1" applyAlignment="1">
      <alignment horizontal="right" vertical="center" wrapText="1"/>
      <protection/>
    </xf>
    <xf numFmtId="3" fontId="2" fillId="0" borderId="27" xfId="81" applyNumberFormat="1" applyFont="1" applyFill="1" applyBorder="1" applyAlignment="1">
      <alignment horizontal="right" vertical="center"/>
      <protection/>
    </xf>
    <xf numFmtId="3" fontId="2" fillId="0" borderId="162" xfId="81" applyNumberFormat="1" applyFont="1" applyFill="1" applyBorder="1" applyAlignment="1">
      <alignment horizontal="right" vertical="center"/>
      <protection/>
    </xf>
    <xf numFmtId="0" fontId="16" fillId="0" borderId="163" xfId="82" applyFont="1" applyFill="1" applyBorder="1" applyAlignment="1">
      <alignment wrapText="1"/>
      <protection/>
    </xf>
    <xf numFmtId="0" fontId="2" fillId="0" borderId="163" xfId="81" applyFont="1" applyFill="1" applyBorder="1" applyAlignment="1">
      <alignment horizontal="center" textRotation="90" wrapText="1"/>
      <protection/>
    </xf>
    <xf numFmtId="3" fontId="4" fillId="0" borderId="163" xfId="81" applyNumberFormat="1" applyFont="1" applyFill="1" applyBorder="1" applyAlignment="1">
      <alignment horizontal="right" wrapText="1"/>
      <protection/>
    </xf>
    <xf numFmtId="0" fontId="2" fillId="0" borderId="117" xfId="78" applyFont="1" applyFill="1" applyBorder="1" applyAlignment="1">
      <alignment/>
      <protection/>
    </xf>
    <xf numFmtId="0" fontId="2" fillId="0" borderId="116" xfId="78" applyFont="1" applyFill="1" applyBorder="1" applyAlignment="1">
      <alignment/>
      <protection/>
    </xf>
    <xf numFmtId="0" fontId="2" fillId="0" borderId="116" xfId="81" applyFont="1" applyFill="1" applyBorder="1" applyAlignment="1">
      <alignment horizontal="center" vertical="center" wrapText="1"/>
      <protection/>
    </xf>
    <xf numFmtId="3" fontId="2" fillId="0" borderId="116" xfId="81" applyNumberFormat="1" applyFont="1" applyFill="1" applyBorder="1" applyAlignment="1">
      <alignment horizontal="right" vertical="center"/>
      <protection/>
    </xf>
    <xf numFmtId="3" fontId="2" fillId="0" borderId="116" xfId="78" applyNumberFormat="1" applyFont="1" applyFill="1" applyBorder="1" applyAlignment="1">
      <alignment horizontal="right" vertical="center"/>
      <protection/>
    </xf>
    <xf numFmtId="3" fontId="4" fillId="0" borderId="164" xfId="81" applyNumberFormat="1" applyFont="1" applyFill="1" applyBorder="1" applyAlignment="1">
      <alignment horizontal="right" vertical="center" wrapText="1"/>
      <protection/>
    </xf>
    <xf numFmtId="3" fontId="2" fillId="0" borderId="165" xfId="81" applyNumberFormat="1" applyFont="1" applyFill="1" applyBorder="1" applyAlignment="1">
      <alignment horizontal="right" vertical="center"/>
      <protection/>
    </xf>
    <xf numFmtId="3" fontId="4" fillId="0" borderId="141" xfId="78" applyNumberFormat="1" applyFont="1" applyFill="1" applyBorder="1" applyAlignment="1">
      <alignment horizontal="right" vertical="center" wrapText="1"/>
      <protection/>
    </xf>
    <xf numFmtId="3" fontId="2" fillId="0" borderId="166" xfId="81" applyNumberFormat="1" applyFont="1" applyFill="1" applyBorder="1" applyAlignment="1">
      <alignment horizontal="right" wrapText="1"/>
      <protection/>
    </xf>
    <xf numFmtId="3" fontId="2" fillId="0" borderId="167" xfId="78" applyNumberFormat="1" applyFont="1" applyFill="1" applyBorder="1" applyAlignment="1">
      <alignment horizontal="right" vertical="center" wrapText="1"/>
      <protection/>
    </xf>
    <xf numFmtId="3" fontId="2" fillId="0" borderId="168" xfId="78" applyNumberFormat="1" applyFont="1" applyFill="1" applyBorder="1" applyAlignment="1">
      <alignment horizontal="right" vertical="center" wrapText="1"/>
      <protection/>
    </xf>
    <xf numFmtId="3" fontId="4" fillId="0" borderId="169" xfId="78" applyNumberFormat="1" applyFont="1" applyFill="1" applyBorder="1" applyAlignment="1">
      <alignment horizontal="right" vertical="center" wrapText="1"/>
      <protection/>
    </xf>
    <xf numFmtId="3" fontId="4" fillId="0" borderId="170" xfId="81" applyNumberFormat="1" applyFont="1" applyFill="1" applyBorder="1" applyAlignment="1">
      <alignment horizontal="center" vertical="center" wrapText="1"/>
      <protection/>
    </xf>
    <xf numFmtId="3" fontId="4" fillId="0" borderId="171" xfId="81" applyNumberFormat="1" applyFont="1" applyFill="1" applyBorder="1" applyAlignment="1">
      <alignment horizontal="right" wrapText="1"/>
      <protection/>
    </xf>
    <xf numFmtId="3" fontId="2" fillId="0" borderId="172" xfId="81" applyNumberFormat="1" applyFont="1" applyFill="1" applyBorder="1" applyAlignment="1">
      <alignment horizontal="right" vertical="center"/>
      <protection/>
    </xf>
    <xf numFmtId="3" fontId="2" fillId="0" borderId="173" xfId="81" applyNumberFormat="1" applyFont="1" applyFill="1" applyBorder="1" applyAlignment="1">
      <alignment horizontal="right" vertical="center"/>
      <protection/>
    </xf>
    <xf numFmtId="3" fontId="4" fillId="0" borderId="174" xfId="78" applyNumberFormat="1" applyFont="1" applyFill="1" applyBorder="1" applyAlignment="1">
      <alignment horizontal="right" vertical="center" wrapText="1"/>
      <protection/>
    </xf>
    <xf numFmtId="3" fontId="2" fillId="0" borderId="175" xfId="81" applyNumberFormat="1" applyFont="1" applyFill="1" applyBorder="1" applyAlignment="1">
      <alignment horizontal="right" wrapText="1"/>
      <protection/>
    </xf>
    <xf numFmtId="3" fontId="2" fillId="0" borderId="176" xfId="78" applyNumberFormat="1" applyFont="1" applyFill="1" applyBorder="1" applyAlignment="1">
      <alignment horizontal="right" vertical="center" wrapText="1"/>
      <protection/>
    </xf>
    <xf numFmtId="3" fontId="4" fillId="0" borderId="125" xfId="78" applyNumberFormat="1" applyFont="1" applyFill="1" applyBorder="1" applyAlignment="1">
      <alignment horizontal="right" vertical="center" wrapText="1"/>
      <protection/>
    </xf>
    <xf numFmtId="0" fontId="4" fillId="0" borderId="0" xfId="81" applyFont="1" applyFill="1" applyBorder="1" applyAlignment="1">
      <alignment/>
      <protection/>
    </xf>
    <xf numFmtId="0" fontId="4" fillId="0" borderId="0" xfId="81" applyFont="1" applyFill="1" applyBorder="1" applyAlignment="1">
      <alignment vertical="top"/>
      <protection/>
    </xf>
    <xf numFmtId="0" fontId="16" fillId="0" borderId="37" xfId="81" applyFont="1" applyFill="1" applyBorder="1" applyAlignment="1">
      <alignment wrapText="1"/>
      <protection/>
    </xf>
    <xf numFmtId="0" fontId="2" fillId="0" borderId="109" xfId="81" applyFont="1" applyFill="1" applyBorder="1" applyAlignment="1">
      <alignment wrapText="1"/>
      <protection/>
    </xf>
    <xf numFmtId="3" fontId="2" fillId="0" borderId="26" xfId="81" applyNumberFormat="1" applyFont="1" applyFill="1" applyBorder="1">
      <alignment/>
      <protection/>
    </xf>
    <xf numFmtId="3" fontId="4" fillId="0" borderId="153" xfId="81" applyNumberFormat="1" applyFont="1" applyFill="1" applyBorder="1" applyAlignment="1">
      <alignment horizontal="center" wrapText="1"/>
      <protection/>
    </xf>
    <xf numFmtId="3" fontId="4" fillId="0" borderId="82" xfId="81" applyNumberFormat="1" applyFont="1" applyFill="1" applyBorder="1" applyAlignment="1">
      <alignment vertical="center" wrapText="1"/>
      <protection/>
    </xf>
    <xf numFmtId="3" fontId="4" fillId="0" borderId="135" xfId="81" applyNumberFormat="1" applyFont="1" applyFill="1" applyBorder="1" applyAlignment="1">
      <alignment vertical="center"/>
      <protection/>
    </xf>
    <xf numFmtId="3" fontId="4" fillId="0" borderId="161" xfId="81" applyNumberFormat="1" applyFont="1" applyFill="1" applyBorder="1" applyAlignment="1">
      <alignment horizontal="center" wrapText="1"/>
      <protection/>
    </xf>
    <xf numFmtId="3" fontId="2" fillId="0" borderId="177" xfId="81" applyNumberFormat="1" applyFont="1" applyFill="1" applyBorder="1" applyAlignment="1">
      <alignment horizontal="center" wrapText="1"/>
      <protection/>
    </xf>
    <xf numFmtId="3" fontId="2" fillId="0" borderId="178" xfId="81" applyNumberFormat="1" applyFont="1" applyFill="1" applyBorder="1" applyAlignment="1">
      <alignment horizontal="right" wrapText="1"/>
      <protection/>
    </xf>
    <xf numFmtId="3" fontId="2" fillId="0" borderId="41" xfId="75" applyNumberFormat="1" applyFont="1" applyFill="1" applyBorder="1" applyAlignment="1">
      <alignment horizontal="center" wrapText="1"/>
      <protection/>
    </xf>
    <xf numFmtId="3" fontId="2" fillId="0" borderId="63" xfId="75" applyNumberFormat="1" applyFont="1" applyFill="1" applyBorder="1" applyAlignment="1">
      <alignment horizontal="center" wrapText="1"/>
      <protection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2" fillId="0" borderId="0" xfId="75" applyNumberFormat="1" applyFont="1" applyFill="1" applyAlignment="1">
      <alignment horizontal="left"/>
      <protection/>
    </xf>
    <xf numFmtId="3" fontId="4" fillId="0" borderId="0" xfId="75" applyNumberFormat="1" applyFont="1" applyFill="1" applyAlignment="1">
      <alignment horizontal="center" vertical="center"/>
      <protection/>
    </xf>
    <xf numFmtId="3" fontId="10" fillId="0" borderId="0" xfId="76" applyNumberFormat="1" applyFont="1" applyFill="1" applyBorder="1" applyAlignment="1">
      <alignment horizontal="right"/>
      <protection/>
    </xf>
    <xf numFmtId="3" fontId="5" fillId="0" borderId="0" xfId="76" applyNumberFormat="1" applyFont="1" applyFill="1" applyBorder="1" applyAlignment="1">
      <alignment horizontal="right"/>
      <protection/>
    </xf>
    <xf numFmtId="3" fontId="10" fillId="0" borderId="179" xfId="76" applyNumberFormat="1" applyFont="1" applyFill="1" applyBorder="1" applyAlignment="1">
      <alignment horizontal="center" vertical="center" wrapText="1"/>
      <protection/>
    </xf>
    <xf numFmtId="3" fontId="10" fillId="0" borderId="180" xfId="76" applyNumberFormat="1" applyFont="1" applyFill="1" applyBorder="1" applyAlignment="1">
      <alignment horizontal="center" vertical="center" wrapText="1"/>
      <protection/>
    </xf>
    <xf numFmtId="3" fontId="10" fillId="0" borderId="181" xfId="76" applyNumberFormat="1" applyFont="1" applyFill="1" applyBorder="1" applyAlignment="1">
      <alignment horizontal="center" vertical="center" wrapText="1"/>
      <protection/>
    </xf>
    <xf numFmtId="3" fontId="10" fillId="0" borderId="182" xfId="76" applyNumberFormat="1" applyFont="1" applyFill="1" applyBorder="1" applyAlignment="1">
      <alignment horizontal="center" vertical="center" wrapText="1"/>
      <protection/>
    </xf>
    <xf numFmtId="0" fontId="12" fillId="0" borderId="183" xfId="76" applyFont="1" applyFill="1" applyBorder="1" applyAlignment="1">
      <alignment horizontal="center" vertical="center" wrapText="1"/>
      <protection/>
    </xf>
    <xf numFmtId="0" fontId="12" fillId="0" borderId="184" xfId="76" applyFont="1" applyFill="1" applyBorder="1" applyAlignment="1">
      <alignment horizontal="center" vertical="center" wrapText="1"/>
      <protection/>
    </xf>
    <xf numFmtId="3" fontId="10" fillId="0" borderId="185" xfId="0" applyNumberFormat="1" applyFont="1" applyFill="1" applyBorder="1" applyAlignment="1">
      <alignment horizontal="center" vertical="center" textRotation="90" wrapText="1"/>
    </xf>
    <xf numFmtId="0" fontId="10" fillId="0" borderId="186" xfId="0" applyFont="1" applyFill="1" applyBorder="1" applyAlignment="1">
      <alignment horizontal="center" vertical="center" textRotation="90" wrapText="1"/>
    </xf>
    <xf numFmtId="3" fontId="10" fillId="0" borderId="0" xfId="76" applyNumberFormat="1" applyFont="1" applyFill="1" applyAlignment="1">
      <alignment horizontal="left"/>
      <protection/>
    </xf>
    <xf numFmtId="3" fontId="10" fillId="0" borderId="0" xfId="76" applyNumberFormat="1" applyFont="1" applyFill="1" applyAlignment="1">
      <alignment horizontal="right"/>
      <protection/>
    </xf>
    <xf numFmtId="3" fontId="12" fillId="0" borderId="0" xfId="76" applyNumberFormat="1" applyFont="1" applyFill="1" applyAlignment="1">
      <alignment horizontal="center"/>
      <protection/>
    </xf>
    <xf numFmtId="3" fontId="12" fillId="0" borderId="0" xfId="76" applyNumberFormat="1" applyFont="1" applyFill="1" applyAlignment="1">
      <alignment horizontal="center" vertical="center"/>
      <protection/>
    </xf>
    <xf numFmtId="3" fontId="12" fillId="0" borderId="187" xfId="76" applyNumberFormat="1" applyFont="1" applyFill="1" applyBorder="1" applyAlignment="1">
      <alignment horizontal="center" vertical="center" wrapText="1"/>
      <protection/>
    </xf>
    <xf numFmtId="3" fontId="12" fillId="0" borderId="188" xfId="76" applyNumberFormat="1" applyFont="1" applyFill="1" applyBorder="1" applyAlignment="1">
      <alignment horizontal="center" vertical="center" wrapText="1"/>
      <protection/>
    </xf>
    <xf numFmtId="3" fontId="10" fillId="0" borderId="163" xfId="0" applyNumberFormat="1" applyFont="1" applyFill="1" applyBorder="1" applyAlignment="1">
      <alignment horizontal="center" vertical="center"/>
    </xf>
    <xf numFmtId="3" fontId="10" fillId="0" borderId="189" xfId="0" applyNumberFormat="1" applyFont="1" applyFill="1" applyBorder="1" applyAlignment="1">
      <alignment horizontal="center" vertical="center"/>
    </xf>
    <xf numFmtId="3" fontId="2" fillId="0" borderId="0" xfId="81" applyNumberFormat="1" applyFont="1" applyFill="1" applyBorder="1" applyAlignment="1">
      <alignment horizontal="right"/>
      <protection/>
    </xf>
    <xf numFmtId="0" fontId="4" fillId="0" borderId="0" xfId="81" applyFont="1" applyFill="1" applyBorder="1" applyAlignment="1">
      <alignment horizontal="center"/>
      <protection/>
    </xf>
    <xf numFmtId="0" fontId="2" fillId="0" borderId="0" xfId="82" applyFont="1" applyFill="1" applyBorder="1" applyAlignment="1">
      <alignment horizontal="left" vertical="center"/>
      <protection/>
    </xf>
    <xf numFmtId="0" fontId="4" fillId="0" borderId="0" xfId="82" applyFont="1" applyFill="1" applyBorder="1" applyAlignment="1">
      <alignment horizontal="center" vertical="center"/>
      <protection/>
    </xf>
    <xf numFmtId="3" fontId="4" fillId="0" borderId="125" xfId="78" applyNumberFormat="1" applyFont="1" applyFill="1" applyBorder="1" applyAlignment="1">
      <alignment horizontal="center" vertical="center" wrapText="1"/>
      <protection/>
    </xf>
    <xf numFmtId="3" fontId="4" fillId="0" borderId="169" xfId="78" applyNumberFormat="1" applyFont="1" applyFill="1" applyBorder="1" applyAlignment="1">
      <alignment horizontal="center" vertical="center" wrapText="1"/>
      <protection/>
    </xf>
    <xf numFmtId="3" fontId="5" fillId="0" borderId="0" xfId="81" applyNumberFormat="1" applyFont="1" applyFill="1" applyBorder="1" applyAlignment="1">
      <alignment horizontal="right"/>
      <protection/>
    </xf>
    <xf numFmtId="0" fontId="4" fillId="0" borderId="0" xfId="81" applyFont="1" applyFill="1" applyBorder="1" applyAlignment="1">
      <alignment horizontal="center" vertical="top"/>
      <protection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4" fillId="0" borderId="0" xfId="81" applyFont="1" applyFill="1" applyBorder="1" applyAlignment="1">
      <alignment horizontal="center" vertical="center"/>
      <protection/>
    </xf>
    <xf numFmtId="0" fontId="5" fillId="0" borderId="0" xfId="81" applyFont="1" applyFill="1" applyBorder="1" applyAlignment="1">
      <alignment horizontal="center" vertical="center"/>
      <protection/>
    </xf>
    <xf numFmtId="3" fontId="4" fillId="0" borderId="189" xfId="77" applyNumberFormat="1" applyFont="1" applyFill="1" applyBorder="1" applyAlignment="1">
      <alignment horizontal="center" vertical="center" wrapText="1"/>
      <protection/>
    </xf>
    <xf numFmtId="0" fontId="2" fillId="0" borderId="190" xfId="72" applyFont="1" applyFill="1" applyBorder="1" applyAlignment="1">
      <alignment horizontal="center" vertical="center" wrapText="1"/>
      <protection/>
    </xf>
    <xf numFmtId="0" fontId="2" fillId="0" borderId="93" xfId="77" applyFont="1" applyFill="1" applyBorder="1" applyAlignment="1">
      <alignment horizontal="center" vertical="center" textRotation="90"/>
      <protection/>
    </xf>
    <xf numFmtId="0" fontId="2" fillId="0" borderId="92" xfId="77" applyFont="1" applyFill="1" applyBorder="1" applyAlignment="1">
      <alignment horizontal="center" vertical="center" textRotation="90"/>
      <protection/>
    </xf>
    <xf numFmtId="0" fontId="4" fillId="0" borderId="191" xfId="77" applyFont="1" applyFill="1" applyBorder="1" applyAlignment="1">
      <alignment horizontal="center" vertical="center" wrapText="1"/>
      <protection/>
    </xf>
    <xf numFmtId="0" fontId="4" fillId="0" borderId="192" xfId="77" applyFont="1" applyFill="1" applyBorder="1" applyAlignment="1">
      <alignment horizontal="center" vertical="center" wrapText="1"/>
      <protection/>
    </xf>
    <xf numFmtId="3" fontId="4" fillId="0" borderId="193" xfId="77" applyNumberFormat="1" applyFont="1" applyFill="1" applyBorder="1" applyAlignment="1">
      <alignment horizontal="center" vertical="center" wrapText="1"/>
      <protection/>
    </xf>
    <xf numFmtId="3" fontId="4" fillId="0" borderId="84" xfId="77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top"/>
    </xf>
    <xf numFmtId="3" fontId="4" fillId="0" borderId="0" xfId="79" applyNumberFormat="1" applyFont="1" applyAlignment="1">
      <alignment horizontal="center"/>
      <protection/>
    </xf>
    <xf numFmtId="3" fontId="5" fillId="0" borderId="0" xfId="79" applyNumberFormat="1" applyFont="1" applyBorder="1" applyAlignment="1">
      <alignment horizontal="right"/>
      <protection/>
    </xf>
    <xf numFmtId="3" fontId="2" fillId="0" borderId="194" xfId="79" applyNumberFormat="1" applyFont="1" applyBorder="1" applyAlignment="1">
      <alignment horizontal="center" vertical="center" wrapText="1"/>
      <protection/>
    </xf>
    <xf numFmtId="3" fontId="2" fillId="0" borderId="195" xfId="79" applyNumberFormat="1" applyFont="1" applyBorder="1" applyAlignment="1">
      <alignment horizontal="center" vertical="center" wrapText="1"/>
      <protection/>
    </xf>
    <xf numFmtId="3" fontId="2" fillId="0" borderId="96" xfId="79" applyNumberFormat="1" applyFont="1" applyBorder="1" applyAlignment="1">
      <alignment horizontal="center" vertical="center" wrapText="1"/>
      <protection/>
    </xf>
    <xf numFmtId="3" fontId="2" fillId="0" borderId="196" xfId="79" applyNumberFormat="1" applyFont="1" applyBorder="1" applyAlignment="1">
      <alignment horizontal="center" vertical="center" wrapText="1"/>
      <protection/>
    </xf>
    <xf numFmtId="3" fontId="4" fillId="0" borderId="155" xfId="79" applyNumberFormat="1" applyFont="1" applyBorder="1" applyAlignment="1">
      <alignment horizontal="center" vertical="center"/>
      <protection/>
    </xf>
    <xf numFmtId="3" fontId="4" fillId="0" borderId="22" xfId="79" applyNumberFormat="1" applyFont="1" applyBorder="1" applyAlignment="1">
      <alignment horizontal="center" vertical="center"/>
      <protection/>
    </xf>
    <xf numFmtId="3" fontId="2" fillId="0" borderId="93" xfId="79" applyNumberFormat="1" applyFont="1" applyBorder="1" applyAlignment="1">
      <alignment horizontal="center" vertical="center" textRotation="90" wrapText="1"/>
      <protection/>
    </xf>
    <xf numFmtId="3" fontId="2" fillId="0" borderId="97" xfId="79" applyNumberFormat="1" applyFont="1" applyBorder="1" applyAlignment="1">
      <alignment horizontal="center" vertical="center" textRotation="90" wrapText="1"/>
      <protection/>
    </xf>
    <xf numFmtId="3" fontId="2" fillId="0" borderId="92" xfId="79" applyNumberFormat="1" applyFont="1" applyBorder="1" applyAlignment="1">
      <alignment horizontal="center" vertical="center" textRotation="90" wrapText="1"/>
      <protection/>
    </xf>
    <xf numFmtId="3" fontId="2" fillId="0" borderId="94" xfId="79" applyNumberFormat="1" applyFont="1" applyBorder="1" applyAlignment="1">
      <alignment horizontal="center" vertical="center" wrapText="1"/>
      <protection/>
    </xf>
    <xf numFmtId="3" fontId="2" fillId="0" borderId="102" xfId="79" applyNumberFormat="1" applyFont="1" applyBorder="1" applyAlignment="1">
      <alignment horizontal="center" vertical="center" wrapText="1"/>
      <protection/>
    </xf>
    <xf numFmtId="3" fontId="2" fillId="0" borderId="98" xfId="79" applyNumberFormat="1" applyFont="1" applyBorder="1" applyAlignment="1">
      <alignment horizontal="center" vertical="center" wrapText="1"/>
      <protection/>
    </xf>
    <xf numFmtId="14" fontId="2" fillId="0" borderId="95" xfId="79" applyNumberFormat="1" applyFont="1" applyBorder="1" applyAlignment="1">
      <alignment horizontal="center" vertical="center" wrapText="1"/>
      <protection/>
    </xf>
    <xf numFmtId="14" fontId="2" fillId="0" borderId="54" xfId="79" applyNumberFormat="1" applyFont="1" applyBorder="1" applyAlignment="1">
      <alignment horizontal="center" vertical="center" wrapText="1"/>
      <protection/>
    </xf>
    <xf numFmtId="14" fontId="2" fillId="0" borderId="75" xfId="79" applyNumberFormat="1" applyFont="1" applyBorder="1" applyAlignment="1">
      <alignment horizontal="center" vertical="center" wrapText="1"/>
      <protection/>
    </xf>
    <xf numFmtId="3" fontId="2" fillId="0" borderId="197" xfId="79" applyNumberFormat="1" applyFont="1" applyBorder="1" applyAlignment="1">
      <alignment horizontal="center" vertical="center" wrapText="1"/>
      <protection/>
    </xf>
    <xf numFmtId="3" fontId="2" fillId="0" borderId="198" xfId="79" applyNumberFormat="1" applyFont="1" applyBorder="1" applyAlignment="1">
      <alignment horizontal="center" vertical="center" wrapText="1"/>
      <protection/>
    </xf>
    <xf numFmtId="3" fontId="2" fillId="0" borderId="199" xfId="79" applyNumberFormat="1" applyFont="1" applyBorder="1" applyAlignment="1">
      <alignment horizontal="center" vertical="center" wrapText="1"/>
      <protection/>
    </xf>
    <xf numFmtId="0" fontId="2" fillId="0" borderId="51" xfId="79" applyNumberFormat="1" applyFont="1" applyBorder="1" applyAlignment="1">
      <alignment horizontal="center" vertical="center" wrapText="1"/>
      <protection/>
    </xf>
    <xf numFmtId="0" fontId="2" fillId="0" borderId="50" xfId="79" applyNumberFormat="1" applyFont="1" applyBorder="1" applyAlignment="1">
      <alignment horizontal="center" vertical="center" wrapText="1"/>
      <protection/>
    </xf>
    <xf numFmtId="0" fontId="2" fillId="0" borderId="89" xfId="79" applyNumberFormat="1" applyFont="1" applyBorder="1" applyAlignment="1">
      <alignment horizontal="center" vertical="center" wrapText="1"/>
      <protection/>
    </xf>
    <xf numFmtId="3" fontId="21" fillId="0" borderId="87" xfId="62" applyNumberFormat="1" applyFont="1" applyFill="1" applyBorder="1" applyAlignment="1">
      <alignment horizontal="left"/>
      <protection/>
    </xf>
    <xf numFmtId="3" fontId="21" fillId="21" borderId="200" xfId="62" applyNumberFormat="1" applyFont="1" applyFill="1" applyBorder="1" applyAlignment="1">
      <alignment horizontal="left"/>
      <protection/>
    </xf>
    <xf numFmtId="3" fontId="21" fillId="21" borderId="107" xfId="62" applyNumberFormat="1" applyFont="1" applyFill="1" applyBorder="1" applyAlignment="1">
      <alignment horizontal="left"/>
      <protection/>
    </xf>
    <xf numFmtId="3" fontId="21" fillId="21" borderId="86" xfId="62" applyNumberFormat="1" applyFont="1" applyFill="1" applyBorder="1" applyAlignment="1">
      <alignment horizontal="left"/>
      <protection/>
    </xf>
    <xf numFmtId="3" fontId="21" fillId="21" borderId="87" xfId="62" applyNumberFormat="1" applyFont="1" applyFill="1" applyBorder="1" applyAlignment="1">
      <alignment horizontal="left"/>
      <protection/>
    </xf>
    <xf numFmtId="3" fontId="18" fillId="34" borderId="87" xfId="62" applyNumberFormat="1" applyFont="1" applyFill="1" applyBorder="1" applyAlignment="1">
      <alignment horizontal="left"/>
      <protection/>
    </xf>
    <xf numFmtId="3" fontId="18" fillId="34" borderId="51" xfId="62" applyNumberFormat="1" applyFont="1" applyFill="1" applyBorder="1" applyAlignment="1">
      <alignment horizontal="left"/>
      <protection/>
    </xf>
    <xf numFmtId="3" fontId="18" fillId="34" borderId="50" xfId="62" applyNumberFormat="1" applyFont="1" applyFill="1" applyBorder="1" applyAlignment="1">
      <alignment horizontal="left"/>
      <protection/>
    </xf>
    <xf numFmtId="3" fontId="18" fillId="34" borderId="89" xfId="62" applyNumberFormat="1" applyFont="1" applyFill="1" applyBorder="1" applyAlignment="1">
      <alignment horizontal="left"/>
      <protection/>
    </xf>
    <xf numFmtId="0" fontId="23" fillId="33" borderId="87" xfId="65" applyFont="1" applyFill="1" applyBorder="1" applyAlignment="1">
      <alignment horizontal="left" wrapText="1"/>
      <protection/>
    </xf>
    <xf numFmtId="3" fontId="21" fillId="0" borderId="51" xfId="62" applyNumberFormat="1" applyFont="1" applyBorder="1" applyAlignment="1">
      <alignment horizontal="left"/>
      <protection/>
    </xf>
    <xf numFmtId="3" fontId="21" fillId="0" borderId="50" xfId="62" applyNumberFormat="1" applyFont="1" applyBorder="1" applyAlignment="1">
      <alignment horizontal="left"/>
      <protection/>
    </xf>
    <xf numFmtId="3" fontId="21" fillId="0" borderId="89" xfId="62" applyNumberFormat="1" applyFont="1" applyBorder="1" applyAlignment="1">
      <alignment horizontal="left"/>
      <protection/>
    </xf>
    <xf numFmtId="3" fontId="18" fillId="35" borderId="51" xfId="62" applyNumberFormat="1" applyFont="1" applyFill="1" applyBorder="1" applyAlignment="1">
      <alignment horizontal="left"/>
      <protection/>
    </xf>
    <xf numFmtId="3" fontId="18" fillId="35" borderId="50" xfId="62" applyNumberFormat="1" applyFont="1" applyFill="1" applyBorder="1" applyAlignment="1">
      <alignment horizontal="left"/>
      <protection/>
    </xf>
    <xf numFmtId="3" fontId="18" fillId="35" borderId="89" xfId="62" applyNumberFormat="1" applyFont="1" applyFill="1" applyBorder="1" applyAlignment="1">
      <alignment horizontal="left"/>
      <protection/>
    </xf>
    <xf numFmtId="3" fontId="21" fillId="0" borderId="87" xfId="62" applyNumberFormat="1" applyFont="1" applyBorder="1" applyAlignment="1">
      <alignment horizontal="left"/>
      <protection/>
    </xf>
    <xf numFmtId="3" fontId="72" fillId="0" borderId="87" xfId="62" applyNumberFormat="1" applyFont="1" applyBorder="1" applyAlignment="1">
      <alignment horizontal="center"/>
      <protection/>
    </xf>
    <xf numFmtId="3" fontId="18" fillId="0" borderId="91" xfId="62" applyNumberFormat="1" applyFont="1" applyBorder="1" applyAlignment="1">
      <alignment horizontal="center"/>
      <protection/>
    </xf>
    <xf numFmtId="3" fontId="18" fillId="0" borderId="88" xfId="62" applyNumberFormat="1" applyFont="1" applyFill="1" applyBorder="1" applyAlignment="1">
      <alignment horizontal="center"/>
      <protection/>
    </xf>
    <xf numFmtId="3" fontId="18" fillId="0" borderId="201" xfId="62" applyNumberFormat="1" applyFont="1" applyFill="1" applyBorder="1" applyAlignment="1">
      <alignment horizontal="center"/>
      <protection/>
    </xf>
    <xf numFmtId="3" fontId="18" fillId="33" borderId="87" xfId="62" applyNumberFormat="1" applyFont="1" applyFill="1" applyBorder="1" applyAlignment="1">
      <alignment horizontal="left"/>
      <protection/>
    </xf>
    <xf numFmtId="0" fontId="23" fillId="0" borderId="87" xfId="65" applyFont="1" applyBorder="1" applyAlignment="1">
      <alignment wrapText="1"/>
      <protection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72" xfId="80" applyFont="1" applyFill="1" applyBorder="1" applyAlignment="1" applyProtection="1">
      <alignment horizontal="left" vertical="center" indent="1"/>
      <protection/>
    </xf>
    <xf numFmtId="0" fontId="13" fillId="0" borderId="33" xfId="80" applyFont="1" applyFill="1" applyBorder="1" applyAlignment="1" applyProtection="1">
      <alignment horizontal="left" vertical="center" indent="1"/>
      <protection/>
    </xf>
    <xf numFmtId="0" fontId="13" fillId="0" borderId="162" xfId="80" applyFont="1" applyFill="1" applyBorder="1" applyAlignment="1" applyProtection="1">
      <alignment horizontal="left" vertical="center" indent="1"/>
      <protection/>
    </xf>
    <xf numFmtId="0" fontId="13" fillId="0" borderId="131" xfId="80" applyFont="1" applyFill="1" applyBorder="1" applyAlignment="1" applyProtection="1">
      <alignment horizontal="left" vertical="center" indent="1"/>
      <protection/>
    </xf>
    <xf numFmtId="0" fontId="13" fillId="0" borderId="22" xfId="80" applyFont="1" applyFill="1" applyBorder="1" applyAlignment="1" applyProtection="1">
      <alignment horizontal="left" vertical="center" indent="1"/>
      <protection/>
    </xf>
    <xf numFmtId="0" fontId="13" fillId="0" borderId="26" xfId="80" applyFont="1" applyFill="1" applyBorder="1" applyAlignment="1" applyProtection="1">
      <alignment horizontal="left" vertical="center" indent="1"/>
      <protection/>
    </xf>
  </cellXfs>
  <cellStyles count="7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Ezres 4 2 2" xfId="52"/>
    <cellStyle name="Figyelmeztetés" xfId="53"/>
    <cellStyle name="Hivatkozott cella" xfId="54"/>
    <cellStyle name="Jegyzet" xfId="55"/>
    <cellStyle name="Jó" xfId="56"/>
    <cellStyle name="Kimenet" xfId="57"/>
    <cellStyle name="Magyarázó szöveg" xfId="58"/>
    <cellStyle name="Normál 10" xfId="59"/>
    <cellStyle name="Normál 10 2" xfId="60"/>
    <cellStyle name="Normál 2" xfId="61"/>
    <cellStyle name="Normál 2 2" xfId="62"/>
    <cellStyle name="Normál 3" xfId="63"/>
    <cellStyle name="Normál 4" xfId="64"/>
    <cellStyle name="Normál 5" xfId="65"/>
    <cellStyle name="Normál 5 2" xfId="66"/>
    <cellStyle name="Normál 6" xfId="67"/>
    <cellStyle name="Normál 6 2" xfId="68"/>
    <cellStyle name="Normál 6 3" xfId="69"/>
    <cellStyle name="Normál 6 3 2" xfId="70"/>
    <cellStyle name="Normál 7" xfId="71"/>
    <cellStyle name="Normál 8" xfId="72"/>
    <cellStyle name="Normál 8 2" xfId="73"/>
    <cellStyle name="Normál 9" xfId="74"/>
    <cellStyle name="Normál_2007.évi konc. összefoglaló bevétel" xfId="75"/>
    <cellStyle name="Normál_2007.évi konc. összefoglaló bevétel 2" xfId="76"/>
    <cellStyle name="Normál_2008.évi költségvetési javaslat" xfId="77"/>
    <cellStyle name="Normál_Beruházási tábla 2007" xfId="78"/>
    <cellStyle name="Normál_EU-s tábla kv-hez_EU projektek tábla" xfId="79"/>
    <cellStyle name="Normál_SEGEDLETEK" xfId="80"/>
    <cellStyle name="Normál_Városfejlesztési Iroda - 2008. kv. tervezés" xfId="81"/>
    <cellStyle name="Normál_Városfejlesztési Iroda - 2008. kv. tervezés_2014.évi eredeti előirányzat 2" xfId="82"/>
    <cellStyle name="Normál_Városfejlesztési Iroda - 2008. kv. tervezés_Koltsegvetes_modositas_aprilis_tablazatai" xfId="83"/>
    <cellStyle name="Összesen" xfId="84"/>
    <cellStyle name="Currency" xfId="85"/>
    <cellStyle name="Currency [0]" xfId="86"/>
    <cellStyle name="Rossz" xfId="87"/>
    <cellStyle name="Semleges" xfId="88"/>
    <cellStyle name="Számítás" xfId="89"/>
    <cellStyle name="Percent" xfId="90"/>
    <cellStyle name="Százalék 2" xfId="91"/>
    <cellStyle name="Százalék 3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NR79I01J\Projekt%20teljes%20k&#246;lts&#233;gvet&#23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locsai%20Timea\Documents\Kl&#225;ri\Timi\k&#246;lts&#233;gvet&#233;s\2018%20k&#246;lts&#233;gvet&#233;s\2.%20sz.%20mell&#233;klet_&#201;H&#214;T_k&#246;lts&#233;gvet&#233;s_2018%204%20m&#243;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mi\AppData\Local\Microsoft\Windows\Temporary%20Internet%20Files\Content.Outlook\IWAVU5LE\2015-k&#246;lts&#233;gvet&#233;s%20jan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Kl&#225;ri\Timi\sz&#225;mla%20dokument&#225;ci&#243;\analitika\Analitika%20201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locsai%20Timea\AppData\Local\Microsoft\Windows\INetCache\Content.Outlook\IJZWHEQI\2.%20sz.mell&#233;klet_&#201;H&#214;T_k&#246;lts&#233;gvet&#233;si_koncepci&#243;_2019%20(003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locsai%20Timea\Documents\Kl&#225;ri\Timi\KEhop%202017\KEhop%20&#246;sszes&#237;t&#337;%2020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locsai%20Timea\Documents\Kl&#225;ri\Jegyz&#337;k&#246;nyvek_eml&#233;keztet&#337;k\jegyz&#337;k&#246;nyvek%202019\jkv%202019%2002%2020\5.sz.mell&#233;klet_2019_kv_tablazat%20&#201;H&#214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rások"/>
      <sheetName val="Összegzés"/>
      <sheetName val="Királyszentistván - 2005"/>
      <sheetName val="Királyszentistván - 2006"/>
      <sheetName val="Királyszentistván - 2007"/>
      <sheetName val="Királyszentistván - 2008"/>
      <sheetName val="2006.12.31-ig költségek"/>
      <sheetName val="költség előrejelzés"/>
    </sheetNames>
    <sheetDataSet>
      <sheetData sheetId="4">
        <row r="4">
          <cell r="A4" t="str">
            <v>előkészítésberuházás előkészítésköltség-haszon elemzés</v>
          </cell>
          <cell r="Y4">
            <v>300000</v>
          </cell>
        </row>
        <row r="5">
          <cell r="A5" t="str">
            <v>előkészítésberuházás előkészítéspályázat készítés</v>
          </cell>
          <cell r="Y5">
            <v>348030</v>
          </cell>
        </row>
        <row r="6">
          <cell r="A6" t="str">
            <v>megvalósításegyéb ráfordítások</v>
          </cell>
          <cell r="Y6">
            <v>172000</v>
          </cell>
        </row>
        <row r="7">
          <cell r="A7" t="str">
            <v>megvalósításel nem számolható költségépítési engedély</v>
          </cell>
          <cell r="Y7">
            <v>22500</v>
          </cell>
        </row>
        <row r="8">
          <cell r="A8" t="str">
            <v>megvalósításel nem számolható költségépítési engedély</v>
          </cell>
          <cell r="Y8">
            <v>30000</v>
          </cell>
        </row>
        <row r="9">
          <cell r="A9" t="str">
            <v>megvalósításel nem számolható költségépítési engedély</v>
          </cell>
          <cell r="Y9">
            <v>30000</v>
          </cell>
        </row>
        <row r="10">
          <cell r="A10" t="str">
            <v>megvalósításel nem számolható költségépítési engedély</v>
          </cell>
          <cell r="Y10">
            <v>30000</v>
          </cell>
        </row>
        <row r="11">
          <cell r="A11" t="str">
            <v>megvalósításel nem számolható költségépítési engedély</v>
          </cell>
          <cell r="Y11">
            <v>60000</v>
          </cell>
        </row>
        <row r="12">
          <cell r="A12" t="str">
            <v>megvalósításel nem számolható költségépítési engedély</v>
          </cell>
          <cell r="Y12">
            <v>165000</v>
          </cell>
        </row>
        <row r="13">
          <cell r="A13" t="str">
            <v>megvalósításel nem számolható költségépítési engedély</v>
          </cell>
          <cell r="Y13">
            <v>105000</v>
          </cell>
        </row>
        <row r="14">
          <cell r="A14" t="str">
            <v>megvalósításel nem számolható költségépítési engedély</v>
          </cell>
          <cell r="Y14">
            <v>40000</v>
          </cell>
        </row>
        <row r="15">
          <cell r="A15" t="str">
            <v>megvalósításel nem számolható költségépítési engedély</v>
          </cell>
          <cell r="Y15">
            <v>4000</v>
          </cell>
        </row>
        <row r="16">
          <cell r="A16" t="str">
            <v>megvalósításel nem számolható költségépítési engedély</v>
          </cell>
          <cell r="Y16">
            <v>3000</v>
          </cell>
        </row>
        <row r="17">
          <cell r="A17" t="str">
            <v>megvalósításel nem számolható költségépítési engedély</v>
          </cell>
          <cell r="Y17">
            <v>16000</v>
          </cell>
        </row>
        <row r="18">
          <cell r="A18" t="str">
            <v>megvalósításel nem számolható költségépítési engedély</v>
          </cell>
          <cell r="Y18">
            <v>6000</v>
          </cell>
        </row>
        <row r="19">
          <cell r="A19" t="str">
            <v>megvalósításel nem számolható költségépítési engedély</v>
          </cell>
          <cell r="Y19">
            <v>100000</v>
          </cell>
        </row>
        <row r="20">
          <cell r="A20" t="str">
            <v>megvalósításel nem számolható költségkörnyezetvédelmi engedélyezés</v>
          </cell>
          <cell r="Y20">
            <v>9000</v>
          </cell>
        </row>
        <row r="21">
          <cell r="A21" t="str">
            <v>megvalósításel nem számolható költségkörnyezetvédelmi engedélyezés</v>
          </cell>
          <cell r="Y21">
            <v>1500000</v>
          </cell>
        </row>
        <row r="22">
          <cell r="A22" t="str">
            <v>megvalósításel nem számolható költségkörnyezetvédelmi engedélyezés</v>
          </cell>
          <cell r="Y22">
            <v>8200000</v>
          </cell>
        </row>
        <row r="23">
          <cell r="A23" t="str">
            <v>megvalósításel nem számolható költségprojektmenedzsmentkönyvvizsgáló</v>
          </cell>
          <cell r="Y23">
            <v>60000</v>
          </cell>
        </row>
        <row r="24">
          <cell r="A24" t="str">
            <v>megvalósításel nem számolható költségprojektmenedzsmentkönyvvizsgáló</v>
          </cell>
          <cell r="Y24">
            <v>60000</v>
          </cell>
        </row>
        <row r="25">
          <cell r="A25" t="str">
            <v>megvalósításel nem számolható költségprojektmenedzsmentkönyvvizsgáló</v>
          </cell>
          <cell r="Y25">
            <v>60000</v>
          </cell>
        </row>
        <row r="26">
          <cell r="A26" t="str">
            <v>megvalósításel nem számolható költségprojektmenedzsmentközbeszerzési eljárás</v>
          </cell>
          <cell r="Y26">
            <v>22000</v>
          </cell>
        </row>
        <row r="27">
          <cell r="A27" t="str">
            <v>megvalósításel nem számolható költségprojektmenedzsmentközbeszerzési eljárás</v>
          </cell>
          <cell r="Y27">
            <v>56000</v>
          </cell>
        </row>
        <row r="28">
          <cell r="A28" t="str">
            <v>megvalósításel nem számolható költségprojektmenedzsmentközbeszerzési eljárás</v>
          </cell>
          <cell r="Y28">
            <v>72000</v>
          </cell>
        </row>
        <row r="29">
          <cell r="A29" t="str">
            <v>megvalósításel nem számolható költségprojektmenedzsmentközbeszerzési eljárás</v>
          </cell>
          <cell r="Y29">
            <v>92000</v>
          </cell>
        </row>
        <row r="30">
          <cell r="A30" t="str">
            <v>megvalósításel nem számolható költségprojektmenedzsmentközbeszerzési eljárás</v>
          </cell>
          <cell r="Y30">
            <v>400000</v>
          </cell>
        </row>
        <row r="31">
          <cell r="A31" t="str">
            <v>megvalósításel nem számolható költségprojektmenedzsmentközbeszerzési eljárás</v>
          </cell>
          <cell r="Y31">
            <v>20000</v>
          </cell>
        </row>
        <row r="32">
          <cell r="A32" t="str">
            <v>megvalósításel nem számolható költségprojektmenedzsmentközbeszerzési eljárás</v>
          </cell>
          <cell r="Y32">
            <v>48000</v>
          </cell>
        </row>
        <row r="33">
          <cell r="A33" t="str">
            <v>megvalósításel nem számolható költségprojektmenedzsmentközbeszerzési eljárás</v>
          </cell>
          <cell r="Y33">
            <v>950000</v>
          </cell>
        </row>
        <row r="34">
          <cell r="A34" t="str">
            <v>megvalósításel nem számolható költségprojektmenedzsmentműködési költségek</v>
          </cell>
          <cell r="Y34">
            <v>1750</v>
          </cell>
        </row>
        <row r="35">
          <cell r="A35" t="str">
            <v>megvalósításel nem számolható költségprojektmenedzsmentműködési költségek</v>
          </cell>
          <cell r="Y35">
            <v>109522</v>
          </cell>
        </row>
        <row r="36">
          <cell r="A36" t="str">
            <v>megvalósításel nem számolható költségprojektmenedzsmentműködési költségek</v>
          </cell>
          <cell r="Y36">
            <v>9520</v>
          </cell>
        </row>
        <row r="37">
          <cell r="A37" t="str">
            <v>megvalósításel nem számolható költségprojektmenedzsmentműködési költségek</v>
          </cell>
          <cell r="Y37">
            <v>142</v>
          </cell>
        </row>
        <row r="38">
          <cell r="A38" t="str">
            <v>megvalósításel nem számolható költségprojektmenedzsmentműködési költségek</v>
          </cell>
          <cell r="Y38">
            <v>3000</v>
          </cell>
        </row>
        <row r="39">
          <cell r="A39" t="str">
            <v>megvalósításel nem számolható költségprojektmenedzsmentműködési költségek</v>
          </cell>
          <cell r="Y39">
            <v>5646</v>
          </cell>
        </row>
        <row r="40">
          <cell r="A40" t="str">
            <v>megvalósításel nem számolható költségprojektmenedzsmentműködési költségek</v>
          </cell>
          <cell r="Y40">
            <v>1712</v>
          </cell>
        </row>
        <row r="41">
          <cell r="A41" t="str">
            <v>megvalósításel nem számolható költségprojektmenedzsmentműködési költségek</v>
          </cell>
          <cell r="Y41">
            <v>8290</v>
          </cell>
        </row>
        <row r="42">
          <cell r="A42" t="str">
            <v>megvalósításel nem számolható költségprojektmenedzsmentműködési költségek</v>
          </cell>
          <cell r="Y42">
            <v>3320</v>
          </cell>
        </row>
        <row r="43">
          <cell r="A43" t="str">
            <v>megvalósításel nem számolható költségprojektmenedzsmentműködési költségek</v>
          </cell>
          <cell r="Y43">
            <v>3723</v>
          </cell>
        </row>
        <row r="44">
          <cell r="A44" t="str">
            <v>megvalósításel nem számolható költségprojektmenedzsmentműködési költségek</v>
          </cell>
          <cell r="Y44">
            <v>5800</v>
          </cell>
        </row>
        <row r="45">
          <cell r="A45" t="str">
            <v>megvalósításel nem számolható költségprojektmenedzsmentműködési költségek</v>
          </cell>
          <cell r="Y45">
            <v>9380</v>
          </cell>
        </row>
        <row r="46">
          <cell r="A46" t="str">
            <v>megvalósításel nem számolható költségprojektmenedzsmentműködési költségek</v>
          </cell>
          <cell r="Y46">
            <v>2875</v>
          </cell>
        </row>
        <row r="47">
          <cell r="A47" t="str">
            <v>megvalósításel nem számolható költségprojektmenedzsmentműködési költségek</v>
          </cell>
          <cell r="Y47">
            <v>2917</v>
          </cell>
        </row>
        <row r="48">
          <cell r="A48" t="str">
            <v>megvalósításel nem számolható költségprojektmenedzsmentműködési költségek</v>
          </cell>
          <cell r="Y48">
            <v>1317</v>
          </cell>
        </row>
        <row r="49">
          <cell r="A49" t="str">
            <v>megvalósításel nem számolható költségprojektmenedzsmentműködési költségek</v>
          </cell>
          <cell r="Y49">
            <v>109522</v>
          </cell>
        </row>
        <row r="50">
          <cell r="A50" t="str">
            <v>megvalósításel nem számolható költségprojektmenedzsmentműködési költségek</v>
          </cell>
          <cell r="Y50">
            <v>9520</v>
          </cell>
        </row>
        <row r="51">
          <cell r="A51" t="str">
            <v>megvalósításel nem számolható költségprojektmenedzsmentműködési költségek</v>
          </cell>
          <cell r="Y51">
            <v>26472</v>
          </cell>
        </row>
        <row r="52">
          <cell r="A52" t="str">
            <v>megvalósításel nem számolható költségprojektmenedzsmentműködési költségek</v>
          </cell>
          <cell r="Y52">
            <v>3000</v>
          </cell>
        </row>
        <row r="53">
          <cell r="A53" t="str">
            <v>megvalósításel nem számolható költségprojektmenedzsmentműködési költségek</v>
          </cell>
          <cell r="Y53">
            <v>5505</v>
          </cell>
        </row>
        <row r="54">
          <cell r="A54" t="str">
            <v>megvalósításel nem számolható költségprojektmenedzsmentműködési költségek</v>
          </cell>
          <cell r="Y54">
            <v>4540</v>
          </cell>
        </row>
        <row r="55">
          <cell r="A55" t="str">
            <v>megvalósításel nem számolható költségprojektmenedzsmentműködési költségek</v>
          </cell>
          <cell r="Y55">
            <v>-958</v>
          </cell>
        </row>
        <row r="56">
          <cell r="A56" t="str">
            <v>megvalósításel nem számolható költségprojektmenedzsmentműködési költségek</v>
          </cell>
          <cell r="Y56">
            <v>7177</v>
          </cell>
        </row>
        <row r="57">
          <cell r="A57" t="str">
            <v>megvalósításel nem számolható költségprojektmenedzsmentműködési költségek</v>
          </cell>
          <cell r="Y57">
            <v>4350</v>
          </cell>
        </row>
        <row r="58">
          <cell r="A58" t="str">
            <v>megvalósításel nem számolható költségprojektmenedzsmentműködési költségek</v>
          </cell>
          <cell r="Y58">
            <v>5700</v>
          </cell>
        </row>
        <row r="59">
          <cell r="A59" t="str">
            <v>megvalósításel nem számolható költségprojektmenedzsmentműködési költségek</v>
          </cell>
          <cell r="Y59">
            <v>3320</v>
          </cell>
        </row>
        <row r="60">
          <cell r="A60" t="str">
            <v>megvalósításel nem számolható költségprojektmenedzsmentműködési költségek</v>
          </cell>
          <cell r="Y60">
            <v>5534</v>
          </cell>
        </row>
        <row r="61">
          <cell r="A61" t="str">
            <v>megvalósításel nem számolható költségprojektmenedzsmentműködési költségek</v>
          </cell>
          <cell r="Y61">
            <v>10700</v>
          </cell>
        </row>
        <row r="62">
          <cell r="A62" t="str">
            <v>megvalósításel nem számolható költségprojektmenedzsmentműködési költségek</v>
          </cell>
          <cell r="Y62">
            <v>11235</v>
          </cell>
        </row>
        <row r="63">
          <cell r="A63" t="str">
            <v>megvalósításel nem számolható költségprojektmenedzsmentműködési költségek</v>
          </cell>
          <cell r="Y63">
            <v>12042</v>
          </cell>
        </row>
        <row r="64">
          <cell r="A64" t="str">
            <v>megvalósításel nem számolható költségprojektmenedzsmentműködési költségek</v>
          </cell>
          <cell r="Y64">
            <v>2715</v>
          </cell>
        </row>
        <row r="65">
          <cell r="A65" t="str">
            <v>megvalósításel nem számolható költségprojektmenedzsmentműködési költségek</v>
          </cell>
          <cell r="Y65">
            <v>94410</v>
          </cell>
        </row>
        <row r="66">
          <cell r="A66" t="str">
            <v>megvalósításel nem számolható költségprojektmenedzsmentműködési költségek</v>
          </cell>
          <cell r="Y66">
            <v>9520</v>
          </cell>
        </row>
        <row r="67">
          <cell r="A67" t="str">
            <v>megvalósításel nem számolható költségprojektmenedzsmentműködési költségek</v>
          </cell>
          <cell r="Y67">
            <v>18000</v>
          </cell>
        </row>
        <row r="68">
          <cell r="A68" t="str">
            <v>megvalósításel nem számolható költségprojektmenedzsmentműködési költségek</v>
          </cell>
          <cell r="Y68">
            <v>7563</v>
          </cell>
        </row>
        <row r="69">
          <cell r="A69" t="str">
            <v>megvalósításel nem számolható költségprojektmenedzsmentműködési költségek</v>
          </cell>
          <cell r="Y69">
            <v>5681</v>
          </cell>
        </row>
        <row r="70">
          <cell r="A70" t="str">
            <v>megvalósításel nem számolható költségprojektmenedzsmentműködési költségek</v>
          </cell>
          <cell r="Y70">
            <v>-1137</v>
          </cell>
        </row>
        <row r="71">
          <cell r="A71" t="str">
            <v>megvalósításel nem számolható költségprojektmenedzsmentműködési költségek</v>
          </cell>
          <cell r="Y71">
            <v>3300</v>
          </cell>
        </row>
        <row r="72">
          <cell r="A72" t="str">
            <v>megvalósításel nem számolható költségprojektmenedzsmentműködési költségek</v>
          </cell>
          <cell r="Y72">
            <v>4709</v>
          </cell>
        </row>
        <row r="73">
          <cell r="A73" t="str">
            <v>megvalósításel nem számolható költségprojektmenedzsmentműködési költségek</v>
          </cell>
          <cell r="Y73">
            <v>3320</v>
          </cell>
        </row>
        <row r="74">
          <cell r="A74" t="str">
            <v>megvalósításel nem számolható költségprojektmenedzsmentműködési költségek</v>
          </cell>
          <cell r="Y74">
            <v>4010</v>
          </cell>
        </row>
        <row r="75">
          <cell r="A75" t="str">
            <v>megvalósításel nem számolható költségprojektmenedzsmentműködési költségek</v>
          </cell>
          <cell r="Y75">
            <v>1062143</v>
          </cell>
        </row>
        <row r="76">
          <cell r="A76" t="str">
            <v>megvalósításel nem számolható költségprojektmenedzsmentműködési költségek</v>
          </cell>
          <cell r="Y76">
            <v>6542</v>
          </cell>
        </row>
        <row r="77">
          <cell r="A77" t="str">
            <v>megvalósításel nem számolható költségprojektmenedzsmentműködési költségek</v>
          </cell>
          <cell r="Y77">
            <v>6000</v>
          </cell>
        </row>
        <row r="78">
          <cell r="A78" t="str">
            <v>megvalósításel nem számolható költségprojektmenedzsmentműködési költségek</v>
          </cell>
          <cell r="Y78">
            <v>79297</v>
          </cell>
        </row>
        <row r="79">
          <cell r="A79" t="str">
            <v>megvalósításel nem számolható költségprojektmenedzsmentműködési költségek</v>
          </cell>
          <cell r="Y79">
            <v>9520</v>
          </cell>
        </row>
        <row r="80">
          <cell r="A80" t="str">
            <v>megvalósításel nem számolható költségprojektmenedzsmentműködési költségek</v>
          </cell>
          <cell r="Y80">
            <v>3403</v>
          </cell>
        </row>
        <row r="81">
          <cell r="A81" t="str">
            <v>megvalósításel nem számolható költségprojektmenedzsmentműködési költségek</v>
          </cell>
          <cell r="Y81">
            <v>5661</v>
          </cell>
        </row>
        <row r="82">
          <cell r="A82" t="str">
            <v>megvalósításel nem számolható költségprojektmenedzsmentműködési költségek</v>
          </cell>
          <cell r="Y82">
            <v>11225</v>
          </cell>
        </row>
        <row r="83">
          <cell r="A83" t="str">
            <v>megvalósításel nem számolható költségprojektmenedzsmentműködési költségek</v>
          </cell>
          <cell r="Y83">
            <v>663900</v>
          </cell>
        </row>
        <row r="84">
          <cell r="A84" t="str">
            <v>megvalósításel nem számolható költségprojektmenedzsmentműködési költségek</v>
          </cell>
          <cell r="Y84">
            <v>2764</v>
          </cell>
        </row>
        <row r="85">
          <cell r="A85" t="str">
            <v>megvalósításel nem számolható költségprojektmenedzsmentműködési költségek</v>
          </cell>
          <cell r="Y85">
            <v>3301</v>
          </cell>
        </row>
        <row r="86">
          <cell r="A86" t="str">
            <v>megvalósításel nem számolható költségprojektmenedzsmentműködési költségek</v>
          </cell>
          <cell r="Y86">
            <v>5400</v>
          </cell>
        </row>
        <row r="87">
          <cell r="A87" t="str">
            <v>megvalósításel nem számolható költségprojektmenedzsmentműködési költségek</v>
          </cell>
          <cell r="Y87">
            <v>6000</v>
          </cell>
        </row>
        <row r="88">
          <cell r="A88" t="str">
            <v>megvalósításel nem számolható költségprojektmenedzsmentműködési költségek</v>
          </cell>
          <cell r="Y88">
            <v>4010</v>
          </cell>
        </row>
        <row r="89">
          <cell r="A89" t="str">
            <v>megvalósításel nem számolható költségprojektmenedzsmentműködési költségek</v>
          </cell>
          <cell r="Y89">
            <v>3320</v>
          </cell>
        </row>
        <row r="90">
          <cell r="A90" t="str">
            <v>megvalósításel nem számolható költségprojektmenedzsmentműködési költségek</v>
          </cell>
          <cell r="Y90">
            <v>12198</v>
          </cell>
        </row>
        <row r="91">
          <cell r="A91" t="str">
            <v>megvalósításel nem számolható költségprojektmenedzsmentműködési költségek</v>
          </cell>
          <cell r="Y91">
            <v>79297</v>
          </cell>
        </row>
        <row r="92">
          <cell r="A92" t="str">
            <v>megvalósításel nem számolható költségprojektmenedzsmentműködési költségek</v>
          </cell>
          <cell r="Y92">
            <v>9520</v>
          </cell>
        </row>
        <row r="93">
          <cell r="A93" t="str">
            <v>megvalósításel nem számolható költségprojektmenedzsmentműködési költségek</v>
          </cell>
          <cell r="Y93">
            <v>3829</v>
          </cell>
        </row>
        <row r="94">
          <cell r="A94" t="str">
            <v>megvalósításel nem számolható költségprojektmenedzsmentműködési költségek</v>
          </cell>
          <cell r="Y94">
            <v>3351</v>
          </cell>
        </row>
        <row r="95">
          <cell r="A95" t="str">
            <v>megvalósításel nem számolható költségprojektmenedzsmentműködési költségek</v>
          </cell>
          <cell r="Y95">
            <v>1850</v>
          </cell>
        </row>
        <row r="96">
          <cell r="A96" t="str">
            <v>megvalósításel nem számolható költségprojektmenedzsmentműködési költségek</v>
          </cell>
          <cell r="Y96">
            <v>663900</v>
          </cell>
        </row>
        <row r="97">
          <cell r="A97" t="str">
            <v>megvalósításel nem számolható költségprojektmenedzsmentműködési költségek</v>
          </cell>
          <cell r="Y97">
            <v>8156</v>
          </cell>
        </row>
        <row r="98">
          <cell r="A98" t="str">
            <v>megvalósításel nem számolható költségprojektmenedzsmentműködési költségek</v>
          </cell>
          <cell r="Y98">
            <v>1775</v>
          </cell>
        </row>
        <row r="99">
          <cell r="A99" t="str">
            <v>megvalósításel nem számolható költségprojektmenedzsmentműködési költségek</v>
          </cell>
          <cell r="Y99">
            <v>6617</v>
          </cell>
        </row>
        <row r="100">
          <cell r="A100" t="str">
            <v>megvalósításel nem számolható költségprojektmenedzsmentműködési költségek</v>
          </cell>
          <cell r="Y100">
            <v>5400</v>
          </cell>
        </row>
        <row r="101">
          <cell r="A101" t="str">
            <v>megvalósításel nem számolható költségprojektmenedzsmentműködési költségek</v>
          </cell>
          <cell r="Y101">
            <v>385020</v>
          </cell>
        </row>
        <row r="102">
          <cell r="A102" t="str">
            <v>megvalósításel nem számolható költségprojektmenedzsmentműködési költségek</v>
          </cell>
          <cell r="Y102">
            <v>4010</v>
          </cell>
        </row>
        <row r="103">
          <cell r="A103" t="str">
            <v>megvalósításel nem számolható költségprojektmenedzsmentműködési költségek</v>
          </cell>
          <cell r="Y103">
            <v>3320</v>
          </cell>
        </row>
        <row r="104">
          <cell r="A104" t="str">
            <v>megvalósításel nem számolható költségprojektmenedzsmentműködési költségek</v>
          </cell>
          <cell r="Y104">
            <v>6000</v>
          </cell>
        </row>
        <row r="105">
          <cell r="A105" t="str">
            <v>megvalósításel nem számolható költségprojektmenedzsmentműködési költségek</v>
          </cell>
          <cell r="Y105">
            <v>79297</v>
          </cell>
        </row>
        <row r="106">
          <cell r="A106" t="str">
            <v>megvalósításel nem számolható költségprojektmenedzsmentműködési költségek</v>
          </cell>
          <cell r="Y106">
            <v>13542</v>
          </cell>
        </row>
        <row r="107">
          <cell r="A107" t="str">
            <v>megvalósításel nem számolható költségprojektmenedzsmentműködési költségek</v>
          </cell>
          <cell r="Y107">
            <v>6900</v>
          </cell>
        </row>
        <row r="108">
          <cell r="A108" t="str">
            <v>megvalósításel nem számolható költségprojektmenedzsmentműködési költségek</v>
          </cell>
          <cell r="Y108">
            <v>400000</v>
          </cell>
        </row>
        <row r="109">
          <cell r="A109" t="str">
            <v>megvalósításel nem számolható költségprojektmenedzsmentműködési költségek</v>
          </cell>
          <cell r="Y109">
            <v>3250</v>
          </cell>
        </row>
        <row r="110">
          <cell r="A110" t="str">
            <v>megvalósításel nem számolható költségprojektmenedzsmentműködési költségek</v>
          </cell>
          <cell r="Y110">
            <v>5400</v>
          </cell>
        </row>
        <row r="111">
          <cell r="A111" t="str">
            <v>megvalósításel nem számolható költségprojektmenedzsmentműködési költségek</v>
          </cell>
          <cell r="Y111">
            <v>5200</v>
          </cell>
        </row>
        <row r="112">
          <cell r="A112" t="str">
            <v>megvalósításel nem számolható költségprojektmenedzsmentműködési költségek</v>
          </cell>
          <cell r="Y112">
            <v>13026</v>
          </cell>
        </row>
        <row r="113">
          <cell r="A113" t="str">
            <v>megvalósításel nem számolható költségprojektmenedzsmentműködési költségek</v>
          </cell>
          <cell r="Y113">
            <v>15620</v>
          </cell>
        </row>
        <row r="114">
          <cell r="A114" t="str">
            <v>megvalósításel nem számolható költségprojektmenedzsmentműködési költségek</v>
          </cell>
          <cell r="Y114">
            <v>4010</v>
          </cell>
        </row>
        <row r="115">
          <cell r="A115" t="str">
            <v>megvalósításel nem számolható költségprojektmenedzsmentműködési költségek</v>
          </cell>
          <cell r="Y115">
            <v>3301</v>
          </cell>
        </row>
        <row r="116">
          <cell r="A116" t="str">
            <v>megvalósításel nem számolható költségprojektmenedzsmentműködési költségek</v>
          </cell>
          <cell r="Y116">
            <v>725760</v>
          </cell>
        </row>
        <row r="117">
          <cell r="A117" t="str">
            <v>megvalósításel nem számolható költségprojektmenedzsmentműködési költségek</v>
          </cell>
          <cell r="Y117">
            <v>3320</v>
          </cell>
        </row>
        <row r="118">
          <cell r="A118" t="str">
            <v>megvalósításel nem számolható költségprojektmenedzsmentműködési költségek</v>
          </cell>
          <cell r="Y118">
            <v>2875</v>
          </cell>
        </row>
        <row r="119">
          <cell r="A119" t="str">
            <v>megvalósításel nem számolható költségprojektmenedzsmentműködési költségek</v>
          </cell>
          <cell r="Y119">
            <v>6000</v>
          </cell>
        </row>
        <row r="120">
          <cell r="A120" t="str">
            <v>megvalósításel nem számolható költségprojektmenedzsmentműködési költségek</v>
          </cell>
          <cell r="Y120">
            <v>7408</v>
          </cell>
        </row>
        <row r="121">
          <cell r="A121" t="str">
            <v>megvalósításel nem számolható költségprojektmenedzsmentműködési költségek</v>
          </cell>
          <cell r="Y121">
            <v>79297</v>
          </cell>
        </row>
        <row r="122">
          <cell r="A122" t="str">
            <v>megvalósításel nem számolható költségprojektmenedzsmentműködési költségek</v>
          </cell>
          <cell r="Y122">
            <v>6000</v>
          </cell>
        </row>
        <row r="123">
          <cell r="A123" t="str">
            <v>megvalósításel nem számolható költségprojektmenedzsmentműködési költségek</v>
          </cell>
          <cell r="Y123">
            <v>3300</v>
          </cell>
        </row>
        <row r="124">
          <cell r="A124" t="str">
            <v>megvalósításel nem számolható költségprojektmenedzsmentműködési költségek</v>
          </cell>
          <cell r="Y124">
            <v>4798</v>
          </cell>
        </row>
        <row r="125">
          <cell r="A125" t="str">
            <v>megvalósításel nem számolható költségprojektmenedzsmentműködési költségek</v>
          </cell>
          <cell r="Y125">
            <v>741030</v>
          </cell>
        </row>
        <row r="126">
          <cell r="A126" t="str">
            <v>megvalósításel nem számolható költségprojektmenedzsmentműködési költségek</v>
          </cell>
          <cell r="Y126">
            <v>17550</v>
          </cell>
        </row>
        <row r="127">
          <cell r="A127" t="str">
            <v>megvalósításel nem számolható költségprojektmenedzsmentműködési költségek</v>
          </cell>
          <cell r="Y127">
            <v>7740</v>
          </cell>
        </row>
        <row r="128">
          <cell r="A128" t="str">
            <v>megvalósításel nem számolható költségprojektmenedzsmentműködési költségek</v>
          </cell>
          <cell r="Y128">
            <v>6200</v>
          </cell>
        </row>
        <row r="129">
          <cell r="A129" t="str">
            <v>megvalósításel nem számolható költségprojektmenedzsmentműködési költségek</v>
          </cell>
          <cell r="Y129">
            <v>10501</v>
          </cell>
        </row>
        <row r="130">
          <cell r="A130" t="str">
            <v>megvalósításel nem számolható költségprojektmenedzsmentműködési költségek</v>
          </cell>
          <cell r="Y130">
            <v>4010</v>
          </cell>
        </row>
        <row r="131">
          <cell r="A131" t="str">
            <v>megvalósításel nem számolható költségprojektmenedzsmentműködési költségek</v>
          </cell>
          <cell r="Y131">
            <v>12544</v>
          </cell>
        </row>
        <row r="132">
          <cell r="A132" t="str">
            <v>megvalósításel nem számolható költségprojektmenedzsmentműködési költségek</v>
          </cell>
          <cell r="Y132">
            <v>11000</v>
          </cell>
        </row>
        <row r="133">
          <cell r="A133" t="str">
            <v>megvalósításel nem számolható költségprojektmenedzsmentműködési költségek</v>
          </cell>
          <cell r="Y133">
            <v>6000</v>
          </cell>
        </row>
        <row r="134">
          <cell r="A134" t="str">
            <v>megvalósításel nem számolható költségprojektmenedzsmentműködési költségek</v>
          </cell>
          <cell r="Y134">
            <v>3300</v>
          </cell>
        </row>
        <row r="135">
          <cell r="A135" t="str">
            <v>megvalósításel nem számolható költségprojektmenedzsmentműködési költségek</v>
          </cell>
          <cell r="Y135">
            <v>990</v>
          </cell>
        </row>
        <row r="136">
          <cell r="A136" t="str">
            <v>megvalósításel nem számolható költségprojektmenedzsmentműködési költségek</v>
          </cell>
          <cell r="Y136">
            <v>6949</v>
          </cell>
        </row>
        <row r="137">
          <cell r="A137" t="str">
            <v>megvalósításel nem számolható költségprojektmenedzsmentműködési költségek</v>
          </cell>
          <cell r="Y137">
            <v>79297</v>
          </cell>
        </row>
        <row r="138">
          <cell r="A138" t="str">
            <v>megvalósításel nem számolható költségprojektmenedzsmentműködési költségek</v>
          </cell>
          <cell r="Y138">
            <v>6000</v>
          </cell>
        </row>
        <row r="139">
          <cell r="A139" t="str">
            <v>megvalósításel nem számolható költségprojektmenedzsmentműködési költségek</v>
          </cell>
          <cell r="Y139">
            <v>1067</v>
          </cell>
        </row>
        <row r="140">
          <cell r="A140" t="str">
            <v>megvalósításel nem számolható költségprojektmenedzsmentműködési költségek</v>
          </cell>
          <cell r="Y140">
            <v>2445</v>
          </cell>
        </row>
        <row r="141">
          <cell r="A141" t="str">
            <v>megvalósításel nem számolható költségprojektmenedzsmentműködési költségek</v>
          </cell>
          <cell r="Y141">
            <v>1446</v>
          </cell>
        </row>
        <row r="142">
          <cell r="A142" t="str">
            <v>megvalósításel nem számolható költségprojektmenedzsmentműködési költségek</v>
          </cell>
          <cell r="Y142">
            <v>3675</v>
          </cell>
        </row>
        <row r="143">
          <cell r="A143" t="str">
            <v>megvalósításel nem számolható költségprojektmenedzsmentműködési költségek</v>
          </cell>
          <cell r="Y143">
            <v>2055</v>
          </cell>
        </row>
        <row r="144">
          <cell r="A144" t="str">
            <v>megvalósításel nem számolható költségprojektmenedzsmentműködési költségek</v>
          </cell>
          <cell r="Y144">
            <v>3320</v>
          </cell>
        </row>
        <row r="145">
          <cell r="A145" t="str">
            <v>megvalósításel nem számolható költségprojektmenedzsmentműködési költségek</v>
          </cell>
          <cell r="Y145">
            <v>3320</v>
          </cell>
        </row>
        <row r="146">
          <cell r="A146" t="str">
            <v>megvalósításel nem számolható költségprojektmenedzsmentműködési költségek</v>
          </cell>
          <cell r="Y146">
            <v>741030</v>
          </cell>
        </row>
        <row r="147">
          <cell r="A147" t="str">
            <v>megvalósításel nem számolható költségprojektmenedzsmentműködési költségek</v>
          </cell>
          <cell r="Y147">
            <v>4010</v>
          </cell>
        </row>
        <row r="148">
          <cell r="A148" t="str">
            <v>megvalósításel nem számolható költségprojektmenedzsmentműködési költségek</v>
          </cell>
          <cell r="Y148">
            <v>6000</v>
          </cell>
        </row>
        <row r="149">
          <cell r="A149" t="str">
            <v>megvalósításel nem számolható költségprojektmenedzsmentműködési költségek</v>
          </cell>
          <cell r="Y149">
            <v>6475</v>
          </cell>
        </row>
        <row r="150">
          <cell r="A150" t="str">
            <v>megvalósításel nem számolható költségprojektmenedzsmentműködési költségek</v>
          </cell>
          <cell r="Y150">
            <v>32467</v>
          </cell>
        </row>
        <row r="151">
          <cell r="A151" t="str">
            <v>megvalósításel nem számolható költségprojektmenedzsmentműködési költségek</v>
          </cell>
          <cell r="Y151">
            <v>4000</v>
          </cell>
        </row>
        <row r="152">
          <cell r="A152" t="str">
            <v>megvalósításel nem számolható költségprojektmenedzsmentműködési költségek</v>
          </cell>
          <cell r="Y152">
            <v>5580</v>
          </cell>
        </row>
        <row r="153">
          <cell r="A153" t="str">
            <v>megvalósításel nem számolható költségprojektmenedzsmentműködési költségek</v>
          </cell>
          <cell r="Y153">
            <v>1292</v>
          </cell>
        </row>
        <row r="154">
          <cell r="A154" t="str">
            <v>megvalósításel nem számolható költségprojektmenedzsmentműködési költségek</v>
          </cell>
          <cell r="Y154">
            <v>483</v>
          </cell>
        </row>
        <row r="155">
          <cell r="A155" t="str">
            <v>megvalósításel nem számolható költségprojektmenedzsmentműködési költségek</v>
          </cell>
          <cell r="Y155">
            <v>397</v>
          </cell>
        </row>
        <row r="156">
          <cell r="A156" t="str">
            <v>megvalósításel nem számolható költségprojektmenedzsmentműködési költségek</v>
          </cell>
          <cell r="Y156">
            <v>7177</v>
          </cell>
        </row>
        <row r="157">
          <cell r="A157" t="str">
            <v>megvalósításel nem számolható költségprojektmenedzsmentműködési költségek</v>
          </cell>
          <cell r="Y157">
            <v>94410</v>
          </cell>
        </row>
        <row r="158">
          <cell r="A158" t="str">
            <v>megvalósításel nem számolható költségprojektmenedzsmentműködési költségek</v>
          </cell>
          <cell r="Y158">
            <v>6000</v>
          </cell>
        </row>
        <row r="159">
          <cell r="A159" t="str">
            <v>megvalósításel nem számolható költségprojektmenedzsmentműködési költségek</v>
          </cell>
          <cell r="Y159">
            <v>727700</v>
          </cell>
        </row>
        <row r="160">
          <cell r="A160" t="str">
            <v>megvalósításel nem számolható költségprojektmenedzsmentműködési költségek</v>
          </cell>
          <cell r="Y160">
            <v>3494</v>
          </cell>
        </row>
        <row r="161">
          <cell r="A161" t="str">
            <v>megvalósításel nem számolható költségprojektmenedzsmentműködési költségek</v>
          </cell>
          <cell r="Y161">
            <v>4010</v>
          </cell>
        </row>
        <row r="162">
          <cell r="A162" t="str">
            <v>megvalósításel nem számolható költségprojektmenedzsmentműködési költségek</v>
          </cell>
          <cell r="Y162">
            <v>6000</v>
          </cell>
        </row>
        <row r="163">
          <cell r="A163" t="str">
            <v>megvalósításel nem számolható költségprojektmenedzsmentműködési költségek</v>
          </cell>
          <cell r="Y163">
            <v>6400</v>
          </cell>
        </row>
        <row r="164">
          <cell r="A164" t="str">
            <v>megvalósításel nem számolható költségprojektmenedzsmentműködési költségek</v>
          </cell>
          <cell r="Y164">
            <v>8620</v>
          </cell>
        </row>
        <row r="165">
          <cell r="A165" t="str">
            <v>megvalósításel nem számolható költségprojektmenedzsmentműködési költségek</v>
          </cell>
          <cell r="Y165">
            <v>4010</v>
          </cell>
        </row>
        <row r="166">
          <cell r="A166" t="str">
            <v>megvalósításel nem számolható költségprojektmenedzsmentműködési költségek</v>
          </cell>
          <cell r="Y166">
            <v>3299</v>
          </cell>
        </row>
        <row r="167">
          <cell r="A167" t="str">
            <v>megvalósításel nem számolható költségprojektmenedzsmentműködési költségek</v>
          </cell>
          <cell r="Y167">
            <v>109522</v>
          </cell>
        </row>
        <row r="168">
          <cell r="A168" t="str">
            <v>megvalósításel nem számolható költségprojektmenedzsmentműködési költségek</v>
          </cell>
          <cell r="Y168">
            <v>6000</v>
          </cell>
        </row>
        <row r="169">
          <cell r="A169" t="str">
            <v>megvalósításel nem számolható költségprojektmenedzsmentműködési költségek</v>
          </cell>
          <cell r="Y169">
            <v>10929</v>
          </cell>
        </row>
        <row r="170">
          <cell r="A170" t="str">
            <v>megvalósításel nem számolható költségprojektmenedzsmentműködési költségek</v>
          </cell>
          <cell r="Y170">
            <v>741030</v>
          </cell>
        </row>
        <row r="171">
          <cell r="A171" t="str">
            <v>megvalósításel nem számolható költségprojektmenedzsmentműködési költségek</v>
          </cell>
          <cell r="Y171">
            <v>4138</v>
          </cell>
        </row>
        <row r="172">
          <cell r="A172" t="str">
            <v>megvalósításel nem számolható költségprojektmenedzsmentműködési költségek</v>
          </cell>
          <cell r="Y172">
            <v>10700</v>
          </cell>
        </row>
        <row r="173">
          <cell r="A173" t="str">
            <v>megvalósításel nem számolható költségprojektmenedzsmentműködési költségek</v>
          </cell>
          <cell r="Y173">
            <v>6000</v>
          </cell>
        </row>
        <row r="174">
          <cell r="A174" t="str">
            <v>megvalósításel nem számolható költségprojektmenedzsmentműködési költségek</v>
          </cell>
          <cell r="Y174">
            <v>4010</v>
          </cell>
        </row>
        <row r="175">
          <cell r="A175" t="str">
            <v>megvalósításel nem számolható költségprojektmenedzsmentműködési költségek</v>
          </cell>
          <cell r="Y175">
            <v>4010</v>
          </cell>
        </row>
        <row r="176">
          <cell r="A176" t="str">
            <v>megvalósításel nem számolható költségprojektmenedzsmentműködési költségek</v>
          </cell>
          <cell r="Y176">
            <v>12544</v>
          </cell>
        </row>
        <row r="177">
          <cell r="A177" t="str">
            <v>megvalósításel nem számolható költségprojektmenedzsmentműködési költségek</v>
          </cell>
          <cell r="Y177">
            <v>9080</v>
          </cell>
        </row>
        <row r="178">
          <cell r="A178" t="str">
            <v>megvalósításel nem számolható költségprojektmenedzsmentműködési költségek</v>
          </cell>
          <cell r="Y178">
            <v>7365</v>
          </cell>
        </row>
        <row r="179">
          <cell r="A179" t="str">
            <v>megvalósításel nem számolható költségprojektmenedzsmentműködési költségek</v>
          </cell>
          <cell r="Y179">
            <v>6200</v>
          </cell>
        </row>
        <row r="180">
          <cell r="A180" t="str">
            <v>megvalósításel nem számolható költségprojektmenedzsmentműködési költségek</v>
          </cell>
          <cell r="Y180">
            <v>525600</v>
          </cell>
        </row>
        <row r="181">
          <cell r="A181" t="str">
            <v>megvalósításel nem számolható költségprojektmenedzsmentműködési költségek</v>
          </cell>
          <cell r="Y181">
            <v>900000</v>
          </cell>
        </row>
        <row r="182">
          <cell r="A182" t="str">
            <v>megvalósításel nem számolható költségprojektmenedzsmentműködési költségek</v>
          </cell>
          <cell r="Y182">
            <v>109522</v>
          </cell>
        </row>
        <row r="183">
          <cell r="A183" t="str">
            <v>megvalósításel nem számolható költségprojektmenedzsmentműködési költségek</v>
          </cell>
          <cell r="Y183">
            <v>6000</v>
          </cell>
        </row>
        <row r="184">
          <cell r="A184" t="str">
            <v>megvalósításel nem számolható költségprojektmenedzsmentműködési költségek</v>
          </cell>
          <cell r="Y184">
            <v>6599</v>
          </cell>
        </row>
        <row r="185">
          <cell r="A185" t="str">
            <v>megvalósításel nem számolható költségprojektmenedzsmentműködési költségek</v>
          </cell>
          <cell r="Y185">
            <v>38121</v>
          </cell>
        </row>
        <row r="186">
          <cell r="A186" t="str">
            <v>megvalósításel nem számolható költségprojektmenedzsmentműködési költségek</v>
          </cell>
          <cell r="Y186">
            <v>4974</v>
          </cell>
        </row>
        <row r="187">
          <cell r="A187" t="str">
            <v>megvalósításel nem számolható költségprojektmenedzsmenttechnikai feltételek biztosítása</v>
          </cell>
          <cell r="Y187">
            <v>337536</v>
          </cell>
        </row>
        <row r="188">
          <cell r="A188" t="str">
            <v>megvalósításel nem számolható költségprojektmenedzsmenttechnikai feltételek biztosítása</v>
          </cell>
          <cell r="Y188">
            <v>87100</v>
          </cell>
        </row>
        <row r="189">
          <cell r="A189" t="str">
            <v>megvalósításel nem számolható költségprojektmenedzsmenttechnikai feltételek biztosítása</v>
          </cell>
          <cell r="Y189">
            <v>1014098</v>
          </cell>
        </row>
        <row r="190">
          <cell r="A190" t="str">
            <v>megvalósításel nem számolható költségterületvásárlás</v>
          </cell>
          <cell r="Y190">
            <v>6000000</v>
          </cell>
        </row>
        <row r="191">
          <cell r="A191" t="str">
            <v>megvalósításelszámolható költségépítési engedély</v>
          </cell>
          <cell r="Y191">
            <v>6170054</v>
          </cell>
        </row>
        <row r="192">
          <cell r="A192" t="str">
            <v>megvalósításelszámolható költségépítési engedély</v>
          </cell>
          <cell r="Y192">
            <v>6440083</v>
          </cell>
        </row>
        <row r="193">
          <cell r="A193" t="str">
            <v>megvalósításelszámolható költségműszaki ellenőrzés</v>
          </cell>
          <cell r="Y193">
            <v>3010324</v>
          </cell>
        </row>
        <row r="194">
          <cell r="A194" t="str">
            <v>megvalósításelszámolható költségműszaki ellenőrzés</v>
          </cell>
          <cell r="Y194">
            <v>3010324</v>
          </cell>
        </row>
        <row r="195">
          <cell r="A195" t="str">
            <v>megvalósításelszámolható költségműszaki ellenőrzés</v>
          </cell>
          <cell r="Y195">
            <v>3055783</v>
          </cell>
        </row>
        <row r="196">
          <cell r="A196" t="str">
            <v>megvalósításelszámolható költségműszaki ellenőrzés</v>
          </cell>
          <cell r="Y196">
            <v>3113496</v>
          </cell>
        </row>
        <row r="197">
          <cell r="A197" t="str">
            <v>megvalósításelszámolható költségműszaki ellenőrzés</v>
          </cell>
          <cell r="Y197">
            <v>3106327</v>
          </cell>
        </row>
        <row r="198">
          <cell r="A198" t="str">
            <v>megvalósításelszámolható költségPR / Marketing</v>
          </cell>
          <cell r="Y198">
            <v>3119947</v>
          </cell>
        </row>
        <row r="199">
          <cell r="A199" t="str">
            <v>megvalósításelszámolható költségPR / Marketing</v>
          </cell>
          <cell r="Y199">
            <v>3218482</v>
          </cell>
        </row>
        <row r="200">
          <cell r="A200" t="str">
            <v>megvalósításelszámolható költségprojektmenedzsmentműködési költségek</v>
          </cell>
          <cell r="Y200">
            <v>3301</v>
          </cell>
        </row>
        <row r="201">
          <cell r="Y20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Bevétel"/>
      <sheetName val="2. Kiadás"/>
      <sheetName val="3. Kiadás 2"/>
      <sheetName val="4.Többéves"/>
      <sheetName val="5.Beruh."/>
      <sheetName val="6.Felúj."/>
      <sheetName val="7.Felhalm."/>
      <sheetName val="8.Mérleg"/>
      <sheetName val="9.Létszám"/>
      <sheetName val="10. Tábla"/>
      <sheetName val="11.Likviditási tá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ruházás (2)"/>
      <sheetName val="Dologi kiadás (2)"/>
      <sheetName val="Személyi jellegű kiadások   (2"/>
      <sheetName val="pótlás"/>
      <sheetName val="szolgáltatók szerinti megbontás"/>
      <sheetName val="Költségvetés (2)"/>
      <sheetName val="beszámoló"/>
      <sheetName val="könyvelés szerinti aug"/>
      <sheetName val="Munka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öltségvetés"/>
      <sheetName val="Kiadások"/>
      <sheetName val="Bevétel"/>
    </sheetNames>
    <sheetDataSet>
      <sheetData sheetId="1">
        <row r="5">
          <cell r="C5" t="str">
            <v>Alapilletmények</v>
          </cell>
          <cell r="D5">
            <v>784700</v>
          </cell>
        </row>
        <row r="6">
          <cell r="C6" t="str">
            <v>Nyelvpótlék</v>
          </cell>
          <cell r="D6">
            <v>10000</v>
          </cell>
        </row>
        <row r="7">
          <cell r="C7" t="str">
            <v>vezetői illetménypótlék</v>
          </cell>
          <cell r="D7">
            <v>50000</v>
          </cell>
        </row>
        <row r="8">
          <cell r="C8" t="str">
            <v>Keresetkiegészítések</v>
          </cell>
          <cell r="D8">
            <v>10792</v>
          </cell>
        </row>
        <row r="9">
          <cell r="C9" t="str">
            <v>Társadalombiztosítási járulék</v>
          </cell>
          <cell r="D9">
            <v>198828</v>
          </cell>
        </row>
        <row r="10">
          <cell r="C10" t="str">
            <v>Munkaadói járulék</v>
          </cell>
          <cell r="D10">
            <v>15736</v>
          </cell>
        </row>
        <row r="11">
          <cell r="C11" t="str">
            <v>Egészségügyi hozzájárulás</v>
          </cell>
          <cell r="D11">
            <v>3900</v>
          </cell>
        </row>
        <row r="12">
          <cell r="C12" t="str">
            <v>Startkártya járulékai</v>
          </cell>
          <cell r="D12">
            <v>14029</v>
          </cell>
        </row>
        <row r="13">
          <cell r="C13" t="str">
            <v>Könyvvizsgálati díj</v>
          </cell>
          <cell r="D13">
            <v>170000</v>
          </cell>
        </row>
        <row r="14">
          <cell r="C14" t="str">
            <v>Társadalombiztosítási járulék</v>
          </cell>
          <cell r="D14">
            <v>203400</v>
          </cell>
        </row>
        <row r="15">
          <cell r="C15" t="str">
            <v>Munkaadói járulék</v>
          </cell>
          <cell r="D15">
            <v>43000</v>
          </cell>
        </row>
        <row r="16">
          <cell r="C16" t="str">
            <v>Közlekedési költségtérítés</v>
          </cell>
          <cell r="D16">
            <v>4788</v>
          </cell>
        </row>
        <row r="17">
          <cell r="C17" t="str">
            <v>Reprezentáció</v>
          </cell>
          <cell r="D17">
            <v>1600</v>
          </cell>
        </row>
        <row r="18">
          <cell r="C18" t="str">
            <v>Műszaki és Pénzügyi tanácsadás</v>
          </cell>
          <cell r="D18">
            <v>112500</v>
          </cell>
        </row>
        <row r="19">
          <cell r="C19" t="str">
            <v>Bérleti és lízingdíjak</v>
          </cell>
          <cell r="D19">
            <v>32000</v>
          </cell>
        </row>
        <row r="20">
          <cell r="C20" t="str">
            <v>Reprezentáció</v>
          </cell>
          <cell r="D20">
            <v>34144</v>
          </cell>
        </row>
        <row r="21">
          <cell r="C21" t="str">
            <v>Felügyelő mérnök költsége</v>
          </cell>
          <cell r="D21">
            <v>229707</v>
          </cell>
        </row>
        <row r="22">
          <cell r="C22" t="str">
            <v>Pénzforgalmi jutalék</v>
          </cell>
          <cell r="D22">
            <v>3301</v>
          </cell>
        </row>
        <row r="23">
          <cell r="C23" t="str">
            <v>PR tevékenység</v>
          </cell>
          <cell r="D23">
            <v>350590</v>
          </cell>
        </row>
        <row r="24">
          <cell r="C24" t="str">
            <v>Pénzforgalmi jutalék</v>
          </cell>
          <cell r="D24">
            <v>3301</v>
          </cell>
        </row>
        <row r="25">
          <cell r="C25" t="str">
            <v>LOT2 - egyéb létesítmények</v>
          </cell>
          <cell r="D25">
            <v>12040849</v>
          </cell>
        </row>
        <row r="26">
          <cell r="C26" t="str">
            <v>Pénzforgalmi jutalék</v>
          </cell>
          <cell r="D26">
            <v>14450</v>
          </cell>
        </row>
        <row r="27">
          <cell r="C27" t="str">
            <v>Közlekedési költségtérítés</v>
          </cell>
          <cell r="D27">
            <v>4790</v>
          </cell>
        </row>
        <row r="28">
          <cell r="C28" t="str">
            <v>Belföldi kiküldetés</v>
          </cell>
          <cell r="D28">
            <v>9017</v>
          </cell>
        </row>
        <row r="29">
          <cell r="C29" t="str">
            <v>Reprezentáció</v>
          </cell>
          <cell r="D29">
            <v>35000</v>
          </cell>
        </row>
        <row r="30">
          <cell r="C30" t="str">
            <v>Kisértékű tárgyi eszköz, szellemi termékek beszerzése</v>
          </cell>
          <cell r="D30">
            <v>49900</v>
          </cell>
        </row>
        <row r="31">
          <cell r="C31" t="str">
            <v>közbeszerzés - közzététel, értékelés</v>
          </cell>
          <cell r="D31">
            <v>24000</v>
          </cell>
        </row>
        <row r="32">
          <cell r="C32" t="str">
            <v>közbeszerzés - közzététel, értékelés</v>
          </cell>
          <cell r="D32">
            <v>24000</v>
          </cell>
        </row>
        <row r="33">
          <cell r="C33" t="str">
            <v>közbeszerzés - közzététel, értékelés</v>
          </cell>
          <cell r="D33">
            <v>24000</v>
          </cell>
        </row>
        <row r="34">
          <cell r="C34" t="str">
            <v>Egyéb dologi kiadások</v>
          </cell>
          <cell r="D34">
            <v>150000</v>
          </cell>
        </row>
        <row r="35">
          <cell r="C35" t="str">
            <v>Könyvvizsgálati díj</v>
          </cell>
          <cell r="D35">
            <v>170000</v>
          </cell>
        </row>
        <row r="36">
          <cell r="C36" t="str">
            <v>közbeszerzés - közzététel, értékelés</v>
          </cell>
          <cell r="D36">
            <v>24000</v>
          </cell>
        </row>
        <row r="37">
          <cell r="C37" t="str">
            <v>közbeszerzés - közzététel, értékelés</v>
          </cell>
          <cell r="D37">
            <v>24000</v>
          </cell>
        </row>
        <row r="38">
          <cell r="C38" t="str">
            <v>közbeszerzés - közzététel, értékelés</v>
          </cell>
          <cell r="D38">
            <v>24000</v>
          </cell>
        </row>
        <row r="39">
          <cell r="C39" t="str">
            <v>Reklám és propagandakiadások</v>
          </cell>
          <cell r="D39">
            <v>280000</v>
          </cell>
        </row>
        <row r="40">
          <cell r="C40" t="str">
            <v>Reprezentáció</v>
          </cell>
          <cell r="D40">
            <v>27944</v>
          </cell>
        </row>
        <row r="41">
          <cell r="C41" t="str">
            <v>Reprezentáció</v>
          </cell>
          <cell r="D41">
            <v>17328</v>
          </cell>
        </row>
        <row r="42">
          <cell r="C42" t="str">
            <v>Közlekedési költségtérítés</v>
          </cell>
          <cell r="D42">
            <v>5510</v>
          </cell>
        </row>
        <row r="43">
          <cell r="C43" t="str">
            <v>Közlekedési költségtérítés</v>
          </cell>
          <cell r="D43">
            <v>6498</v>
          </cell>
        </row>
        <row r="44">
          <cell r="C44" t="str">
            <v>Belföldi kiküldetés</v>
          </cell>
          <cell r="D44">
            <v>4471</v>
          </cell>
        </row>
        <row r="45">
          <cell r="C45" t="str">
            <v>Reprezentáció</v>
          </cell>
          <cell r="D45">
            <v>28880</v>
          </cell>
        </row>
        <row r="46">
          <cell r="C46" t="str">
            <v>Reprezentáció</v>
          </cell>
          <cell r="D46">
            <v>1344</v>
          </cell>
        </row>
        <row r="47">
          <cell r="C47" t="str">
            <v>Kommunikációs szolgáltatás</v>
          </cell>
          <cell r="D47">
            <v>84960</v>
          </cell>
        </row>
        <row r="48">
          <cell r="C48" t="str">
            <v>Reprezentáció</v>
          </cell>
          <cell r="D48">
            <v>12000</v>
          </cell>
        </row>
        <row r="49">
          <cell r="C49" t="str">
            <v>Belföldi kiküldetés</v>
          </cell>
          <cell r="D49">
            <v>4960</v>
          </cell>
        </row>
        <row r="50">
          <cell r="C50" t="str">
            <v>Belföldi kiküldetés</v>
          </cell>
          <cell r="D50">
            <v>4960</v>
          </cell>
        </row>
        <row r="51">
          <cell r="C51" t="str">
            <v>Folyóirat</v>
          </cell>
          <cell r="D51">
            <v>19488</v>
          </cell>
        </row>
        <row r="52">
          <cell r="C52" t="str">
            <v>Alapilletmények</v>
          </cell>
          <cell r="D52">
            <v>793100</v>
          </cell>
        </row>
        <row r="53">
          <cell r="C53" t="str">
            <v>Nyelvpótlék</v>
          </cell>
          <cell r="D53">
            <v>10000</v>
          </cell>
        </row>
        <row r="54">
          <cell r="C54" t="str">
            <v>vezetői illetménypótlék</v>
          </cell>
          <cell r="D54">
            <v>50000</v>
          </cell>
        </row>
        <row r="55">
          <cell r="C55" t="str">
            <v>Keresetkiegészítések</v>
          </cell>
          <cell r="D55">
            <v>98000</v>
          </cell>
        </row>
        <row r="56">
          <cell r="C56" t="str">
            <v>Társadalombiztosítási járulék</v>
          </cell>
          <cell r="D56">
            <v>201025</v>
          </cell>
        </row>
        <row r="57">
          <cell r="C57" t="str">
            <v>Munkaerőpiaci járulék</v>
          </cell>
          <cell r="D57">
            <v>16083</v>
          </cell>
        </row>
        <row r="58">
          <cell r="C58" t="str">
            <v>Startkártya járulékai</v>
          </cell>
          <cell r="D58">
            <v>14700</v>
          </cell>
        </row>
        <row r="59">
          <cell r="C59" t="str">
            <v>Munkáltató által fizetett személyi jövedelemadó</v>
          </cell>
          <cell r="D59">
            <v>1198</v>
          </cell>
        </row>
        <row r="60">
          <cell r="C60" t="str">
            <v>Postai díjak</v>
          </cell>
          <cell r="D60">
            <v>1160</v>
          </cell>
        </row>
        <row r="61">
          <cell r="C61" t="str">
            <v>Könyvvizsgálati díj</v>
          </cell>
          <cell r="D61">
            <v>170000</v>
          </cell>
        </row>
        <row r="62">
          <cell r="C62" t="str">
            <v>LOT1 - Királyszentistván</v>
          </cell>
          <cell r="D62">
            <v>86796325</v>
          </cell>
        </row>
        <row r="63">
          <cell r="C63" t="str">
            <v>Pénzforgalmi jutalék</v>
          </cell>
          <cell r="D63">
            <v>80001</v>
          </cell>
        </row>
        <row r="64">
          <cell r="C64" t="str">
            <v>Reprezentáció</v>
          </cell>
          <cell r="D64">
            <v>5600</v>
          </cell>
        </row>
        <row r="65">
          <cell r="C65" t="str">
            <v>Vásárolt termékek és szolgáltatások általános forgalmi adója</v>
          </cell>
          <cell r="D65">
            <v>0</v>
          </cell>
        </row>
        <row r="66">
          <cell r="C66" t="str">
            <v>Közlekedési költségtérítés</v>
          </cell>
          <cell r="D66">
            <v>5510</v>
          </cell>
        </row>
        <row r="67">
          <cell r="C67" t="str">
            <v>Közlekedési költségtérítés</v>
          </cell>
          <cell r="D67">
            <v>6840</v>
          </cell>
        </row>
        <row r="68">
          <cell r="C68" t="str">
            <v>Reprezentáció</v>
          </cell>
          <cell r="D68">
            <v>26752</v>
          </cell>
        </row>
        <row r="69">
          <cell r="C69" t="str">
            <v>KEOP-El nem számolható költség</v>
          </cell>
          <cell r="D69">
            <v>6250</v>
          </cell>
        </row>
        <row r="70">
          <cell r="C70" t="str">
            <v>Reprezentáció</v>
          </cell>
          <cell r="D70">
            <v>37192</v>
          </cell>
        </row>
        <row r="71">
          <cell r="C71" t="str">
            <v>Jogi szolgáltatás</v>
          </cell>
          <cell r="D71">
            <v>133920</v>
          </cell>
        </row>
        <row r="72">
          <cell r="C72" t="str">
            <v>Karbantartási, kisjavítási szolgáltatások kiadásai</v>
          </cell>
          <cell r="D72">
            <v>5000</v>
          </cell>
        </row>
        <row r="73">
          <cell r="C73" t="str">
            <v>PR tevékenység</v>
          </cell>
          <cell r="D73">
            <v>341442</v>
          </cell>
        </row>
        <row r="74">
          <cell r="C74" t="str">
            <v>Pénzforgalmi jutalék</v>
          </cell>
          <cell r="D74">
            <v>3300</v>
          </cell>
        </row>
        <row r="75">
          <cell r="C75" t="str">
            <v>Reprezentáció</v>
          </cell>
          <cell r="D75">
            <v>20800</v>
          </cell>
        </row>
        <row r="76">
          <cell r="C76" t="str">
            <v>Pénzforgalmi jutalék</v>
          </cell>
          <cell r="D76">
            <v>1150</v>
          </cell>
        </row>
        <row r="77">
          <cell r="C77" t="str">
            <v>Könyvvizsgálati díj</v>
          </cell>
          <cell r="D77">
            <v>170000</v>
          </cell>
        </row>
        <row r="78">
          <cell r="C78" t="str">
            <v>Postai díjak</v>
          </cell>
          <cell r="D78">
            <v>295</v>
          </cell>
        </row>
        <row r="79">
          <cell r="C79" t="str">
            <v>Reprezentáció</v>
          </cell>
          <cell r="D79">
            <v>33408</v>
          </cell>
        </row>
        <row r="80">
          <cell r="C80" t="str">
            <v>LOT2 - egyéb létesítmények</v>
          </cell>
          <cell r="D80">
            <v>22445389</v>
          </cell>
        </row>
        <row r="81">
          <cell r="C81" t="str">
            <v>Pénzforgalmi jutalék</v>
          </cell>
          <cell r="D81">
            <v>26934</v>
          </cell>
        </row>
        <row r="82">
          <cell r="C82" t="str">
            <v>Alapilletmények</v>
          </cell>
          <cell r="D82">
            <v>793100</v>
          </cell>
        </row>
        <row r="83">
          <cell r="C83" t="str">
            <v>Nyelvpótlék</v>
          </cell>
          <cell r="D83">
            <v>10000</v>
          </cell>
        </row>
        <row r="84">
          <cell r="C84" t="str">
            <v>vezetői illetménypótlék</v>
          </cell>
          <cell r="D84">
            <v>50000</v>
          </cell>
        </row>
        <row r="85">
          <cell r="C85" t="str">
            <v>Társadalombiztosítási járulék</v>
          </cell>
          <cell r="D85">
            <v>180900</v>
          </cell>
        </row>
        <row r="86">
          <cell r="C86" t="str">
            <v>Munkaerőpiaci járulék</v>
          </cell>
          <cell r="D86">
            <v>14473</v>
          </cell>
        </row>
        <row r="87">
          <cell r="C87" t="str">
            <v>Startkártya járulékai</v>
          </cell>
          <cell r="D87">
            <v>12950</v>
          </cell>
        </row>
        <row r="88">
          <cell r="C88" t="str">
            <v>Munkáltató által fizetett személyi jövedelemadó</v>
          </cell>
          <cell r="D88">
            <v>1378</v>
          </cell>
        </row>
        <row r="89">
          <cell r="C89" t="str">
            <v>Közlekedési költségtérítés</v>
          </cell>
          <cell r="D89">
            <v>5510</v>
          </cell>
        </row>
        <row r="90">
          <cell r="C90" t="str">
            <v>Szállítási szolgáltatás díja</v>
          </cell>
          <cell r="D90">
            <v>18000</v>
          </cell>
        </row>
        <row r="91">
          <cell r="C91" t="str">
            <v>Reprezentáció</v>
          </cell>
          <cell r="D91">
            <v>23200</v>
          </cell>
        </row>
        <row r="92">
          <cell r="C92" t="str">
            <v>Belföldi kiküldetés</v>
          </cell>
          <cell r="D92">
            <v>4960</v>
          </cell>
        </row>
        <row r="93">
          <cell r="C93" t="str">
            <v>Közlekedési költségtérítés</v>
          </cell>
          <cell r="D93">
            <v>6156</v>
          </cell>
        </row>
        <row r="94">
          <cell r="C94" t="str">
            <v>Karbantartási, kisjavítási szolgáltatások kiadásai</v>
          </cell>
          <cell r="D94">
            <v>9250</v>
          </cell>
        </row>
        <row r="95">
          <cell r="C95" t="str">
            <v>Reprezentáció</v>
          </cell>
          <cell r="D95">
            <v>14400</v>
          </cell>
        </row>
        <row r="96">
          <cell r="C96" t="str">
            <v>Kisértékű tárgyi eszköz, szellemi termékek beszerzése</v>
          </cell>
          <cell r="D96">
            <v>5200</v>
          </cell>
        </row>
        <row r="97">
          <cell r="C97" t="str">
            <v>Alapilletmények</v>
          </cell>
          <cell r="D97">
            <v>784700</v>
          </cell>
        </row>
        <row r="98">
          <cell r="C98" t="str">
            <v>Nyelvpótlék</v>
          </cell>
          <cell r="D98">
            <v>10000</v>
          </cell>
        </row>
        <row r="99">
          <cell r="C99" t="str">
            <v>vezetői illetménypótlék</v>
          </cell>
          <cell r="D99">
            <v>50000</v>
          </cell>
        </row>
        <row r="100">
          <cell r="C100" t="str">
            <v>Keresetkiegészítések</v>
          </cell>
          <cell r="D100">
            <v>10792</v>
          </cell>
        </row>
        <row r="101">
          <cell r="C101" t="str">
            <v>Jutalom</v>
          </cell>
          <cell r="D101">
            <v>860000</v>
          </cell>
        </row>
        <row r="102">
          <cell r="C102" t="str">
            <v>Társadalombiztosítási járulék</v>
          </cell>
          <cell r="D102">
            <v>445747</v>
          </cell>
        </row>
        <row r="103">
          <cell r="C103" t="str">
            <v>Munkaadói járulék</v>
          </cell>
          <cell r="D103">
            <v>39832</v>
          </cell>
        </row>
        <row r="104">
          <cell r="C104" t="str">
            <v>Startkártya járulékai</v>
          </cell>
          <cell r="D104">
            <v>14029</v>
          </cell>
        </row>
        <row r="105">
          <cell r="C105" t="str">
            <v>Egészségügyi hozzájárulás</v>
          </cell>
          <cell r="D105">
            <v>3900</v>
          </cell>
        </row>
        <row r="106">
          <cell r="C106" t="str">
            <v>Jutalom</v>
          </cell>
          <cell r="D106">
            <v>-675840</v>
          </cell>
        </row>
        <row r="107">
          <cell r="C107" t="str">
            <v>Reprezentáció</v>
          </cell>
          <cell r="D107">
            <v>2356</v>
          </cell>
        </row>
        <row r="108">
          <cell r="C108" t="str">
            <v>Műszaki és Pénzügyi tanácsadás</v>
          </cell>
          <cell r="D108">
            <v>112500</v>
          </cell>
        </row>
        <row r="109">
          <cell r="C109" t="str">
            <v>Reprezentáció</v>
          </cell>
          <cell r="D109">
            <v>25592</v>
          </cell>
        </row>
        <row r="110">
          <cell r="C110" t="str">
            <v>Kommunikációs szolgáltatás</v>
          </cell>
          <cell r="D110">
            <v>84960</v>
          </cell>
        </row>
        <row r="111">
          <cell r="C111" t="str">
            <v>Felügyelő mérnök költsége</v>
          </cell>
          <cell r="D111">
            <v>224979</v>
          </cell>
        </row>
        <row r="112">
          <cell r="C112" t="str">
            <v>Pénzforgalmi jutalék</v>
          </cell>
          <cell r="D112">
            <v>3300</v>
          </cell>
        </row>
        <row r="113">
          <cell r="C113" t="str">
            <v>visszautalás</v>
          </cell>
          <cell r="D113">
            <v>77614</v>
          </cell>
        </row>
        <row r="114">
          <cell r="C114" t="str">
            <v>Egyéb, a beruházás megvalósításához kapcsolódó tevékenység költsége</v>
          </cell>
          <cell r="D114">
            <v>934200</v>
          </cell>
        </row>
        <row r="115">
          <cell r="C115" t="str">
            <v>LOT1 - Királyszentistván</v>
          </cell>
          <cell r="D115">
            <v>67548720</v>
          </cell>
        </row>
        <row r="116">
          <cell r="C116" t="str">
            <v>Pénzforgalmi jutalék</v>
          </cell>
          <cell r="D116">
            <v>80000</v>
          </cell>
        </row>
        <row r="117">
          <cell r="C117" t="str">
            <v>Alapilletmények</v>
          </cell>
          <cell r="D117">
            <v>793100</v>
          </cell>
        </row>
        <row r="118">
          <cell r="C118" t="str">
            <v>Nyelvpótlék</v>
          </cell>
          <cell r="D118">
            <v>10000</v>
          </cell>
        </row>
        <row r="119">
          <cell r="C119" t="str">
            <v>vezetői illetménypótlék</v>
          </cell>
          <cell r="D119">
            <v>50000</v>
          </cell>
        </row>
        <row r="120">
          <cell r="C120" t="str">
            <v>Keresetkiegészítések</v>
          </cell>
          <cell r="D120">
            <v>98000</v>
          </cell>
        </row>
        <row r="121">
          <cell r="C121" t="str">
            <v>Társadalombiztosítási járulék</v>
          </cell>
          <cell r="D121">
            <v>201025</v>
          </cell>
        </row>
        <row r="122">
          <cell r="C122" t="str">
            <v>Munkaerőpiaci járulék</v>
          </cell>
          <cell r="D122">
            <v>16083</v>
          </cell>
        </row>
        <row r="123">
          <cell r="C123" t="str">
            <v>Startkártya járulékai</v>
          </cell>
          <cell r="D123">
            <v>14700</v>
          </cell>
        </row>
        <row r="124">
          <cell r="C124" t="str">
            <v>Munkáltató által fizetett személyi jövedelemadó</v>
          </cell>
          <cell r="D124">
            <v>1378</v>
          </cell>
        </row>
        <row r="125">
          <cell r="C125" t="str">
            <v>Könyvvizsgálati díj</v>
          </cell>
          <cell r="D125">
            <v>170000</v>
          </cell>
        </row>
        <row r="126">
          <cell r="C126" t="str">
            <v>Közlekedési költségtérítés</v>
          </cell>
          <cell r="D126">
            <v>5510</v>
          </cell>
        </row>
        <row r="127">
          <cell r="C127" t="str">
            <v>Közlekedési költségtérítés</v>
          </cell>
          <cell r="D127">
            <v>6498</v>
          </cell>
        </row>
        <row r="128">
          <cell r="C128" t="str">
            <v>Reprezentáció</v>
          </cell>
          <cell r="D128">
            <v>18712</v>
          </cell>
        </row>
        <row r="129">
          <cell r="C129" t="str">
            <v>Bérleti és lízingdíjak</v>
          </cell>
          <cell r="D129">
            <v>20000</v>
          </cell>
        </row>
        <row r="130">
          <cell r="C130" t="str">
            <v>Egyéb dologi kiadások</v>
          </cell>
          <cell r="D130">
            <v>10000</v>
          </cell>
        </row>
        <row r="131">
          <cell r="C131" t="str">
            <v>Pénzforgalmi jutalék</v>
          </cell>
          <cell r="D131">
            <v>3300</v>
          </cell>
        </row>
        <row r="132">
          <cell r="C132" t="str">
            <v>Felügyelő mérnök költsége</v>
          </cell>
          <cell r="D132">
            <v>594118</v>
          </cell>
        </row>
        <row r="133">
          <cell r="C133" t="str">
            <v>Pénzforgalmi jutalék</v>
          </cell>
          <cell r="D133">
            <v>3299</v>
          </cell>
        </row>
        <row r="134">
          <cell r="C134" t="str">
            <v>Reprezentáció</v>
          </cell>
          <cell r="D134">
            <v>30112</v>
          </cell>
        </row>
        <row r="135">
          <cell r="C135" t="str">
            <v>Kisértékű tárgyi eszköz, szellemi termékek beszerzése</v>
          </cell>
          <cell r="D135">
            <v>52140</v>
          </cell>
        </row>
        <row r="136">
          <cell r="D136">
            <v>1200000</v>
          </cell>
        </row>
        <row r="137">
          <cell r="D137">
            <v>1000000</v>
          </cell>
        </row>
        <row r="138">
          <cell r="D138">
            <v>1200000</v>
          </cell>
        </row>
        <row r="139">
          <cell r="D139">
            <v>1000000</v>
          </cell>
        </row>
        <row r="140">
          <cell r="C140" t="str">
            <v>Könyvvizsgálati díj</v>
          </cell>
          <cell r="D140">
            <v>170000</v>
          </cell>
        </row>
        <row r="141">
          <cell r="C141" t="str">
            <v>Közlekedési költségtérítés</v>
          </cell>
          <cell r="D141">
            <v>5510</v>
          </cell>
        </row>
        <row r="142">
          <cell r="C142" t="str">
            <v>Közlekedési költségtérítés</v>
          </cell>
          <cell r="D142">
            <v>5814</v>
          </cell>
        </row>
        <row r="143">
          <cell r="C143" t="str">
            <v>Reprezentáció</v>
          </cell>
          <cell r="D143">
            <v>18400</v>
          </cell>
        </row>
        <row r="144">
          <cell r="C144" t="str">
            <v>Reprezentáció</v>
          </cell>
          <cell r="D144">
            <v>36000</v>
          </cell>
        </row>
        <row r="145">
          <cell r="C145" t="str">
            <v>Reprezentáció</v>
          </cell>
          <cell r="D145">
            <v>31200</v>
          </cell>
        </row>
        <row r="146">
          <cell r="C146" t="str">
            <v>Reprezentáció</v>
          </cell>
          <cell r="D146">
            <v>2400</v>
          </cell>
        </row>
        <row r="147">
          <cell r="C147" t="str">
            <v>Reprezentáció</v>
          </cell>
          <cell r="D147">
            <v>6400</v>
          </cell>
        </row>
        <row r="148">
          <cell r="C148" t="str">
            <v>Reprezentáció</v>
          </cell>
          <cell r="D148">
            <v>19656</v>
          </cell>
        </row>
        <row r="149">
          <cell r="C149" t="str">
            <v>Reprezentáció</v>
          </cell>
          <cell r="D149">
            <v>31200</v>
          </cell>
        </row>
        <row r="150">
          <cell r="C150" t="str">
            <v>Reprezentáció</v>
          </cell>
          <cell r="D150">
            <v>38400</v>
          </cell>
        </row>
        <row r="151">
          <cell r="C151" t="str">
            <v>Alapilletmények</v>
          </cell>
          <cell r="D151">
            <v>793100</v>
          </cell>
        </row>
        <row r="152">
          <cell r="C152" t="str">
            <v>Nyelvpótlék</v>
          </cell>
          <cell r="D152">
            <v>10000</v>
          </cell>
        </row>
        <row r="153">
          <cell r="C153" t="str">
            <v>vezetői illetménypótlék</v>
          </cell>
          <cell r="D153">
            <v>50000</v>
          </cell>
        </row>
        <row r="154">
          <cell r="C154" t="str">
            <v>Társadalombiztosítási járulék</v>
          </cell>
          <cell r="D154">
            <v>180900</v>
          </cell>
        </row>
        <row r="155">
          <cell r="C155" t="str">
            <v>Munkaerőpiaci járulék</v>
          </cell>
          <cell r="D155">
            <v>14473</v>
          </cell>
        </row>
        <row r="156">
          <cell r="C156" t="str">
            <v>Startkártya járulékai</v>
          </cell>
          <cell r="D156">
            <v>12950</v>
          </cell>
        </row>
        <row r="157">
          <cell r="C157" t="str">
            <v>Munkáltató által fizetett személyi jövedelemadó</v>
          </cell>
          <cell r="D157">
            <v>1378</v>
          </cell>
        </row>
        <row r="158">
          <cell r="C158" t="str">
            <v>Egyéb anyagbeszerzés</v>
          </cell>
          <cell r="D158">
            <v>3409</v>
          </cell>
        </row>
        <row r="159">
          <cell r="C159" t="str">
            <v>Belföldi kiküldetés</v>
          </cell>
          <cell r="D159">
            <v>640</v>
          </cell>
        </row>
        <row r="160">
          <cell r="C160" t="str">
            <v>Könyv beszerzése</v>
          </cell>
          <cell r="D160">
            <v>2089</v>
          </cell>
        </row>
        <row r="161">
          <cell r="C161" t="str">
            <v>közbeszerzés - közzététel, értékelés</v>
          </cell>
          <cell r="D161">
            <v>56000</v>
          </cell>
        </row>
        <row r="162">
          <cell r="C162" t="str">
            <v>közbeszerzés - közzététel, értékelés</v>
          </cell>
          <cell r="D162">
            <v>56000</v>
          </cell>
        </row>
        <row r="163">
          <cell r="C163" t="str">
            <v>közbeszerzés - közzététel, értékelés</v>
          </cell>
          <cell r="D163">
            <v>56000</v>
          </cell>
        </row>
        <row r="164">
          <cell r="C164" t="str">
            <v>Reprezentáció</v>
          </cell>
          <cell r="D164">
            <v>32000</v>
          </cell>
        </row>
        <row r="165">
          <cell r="C165" t="str">
            <v>Reprezentáció</v>
          </cell>
          <cell r="D165">
            <v>2800</v>
          </cell>
        </row>
        <row r="166">
          <cell r="C166" t="str">
            <v>Reprezentáció</v>
          </cell>
          <cell r="D166">
            <v>2952</v>
          </cell>
        </row>
        <row r="167">
          <cell r="C167" t="str">
            <v>PR tevékenység</v>
          </cell>
          <cell r="D167">
            <v>363538</v>
          </cell>
        </row>
        <row r="168">
          <cell r="C168" t="str">
            <v>Pénzforgalmi jutalék</v>
          </cell>
          <cell r="D168">
            <v>3301</v>
          </cell>
        </row>
        <row r="169">
          <cell r="C169" t="str">
            <v>Reprezentáció</v>
          </cell>
          <cell r="D169">
            <v>50000</v>
          </cell>
        </row>
        <row r="170">
          <cell r="C170" t="str">
            <v>Pénzforgalmi jutalék</v>
          </cell>
          <cell r="D170">
            <v>1980</v>
          </cell>
        </row>
        <row r="171">
          <cell r="C171" t="str">
            <v>Hatósági engedélyek megszerzésével kapcsolatos költségek</v>
          </cell>
          <cell r="D171">
            <v>29700</v>
          </cell>
        </row>
        <row r="172">
          <cell r="C172" t="str">
            <v>Hatósági engedélyek megszerzésével kapcsolatos költségek</v>
          </cell>
          <cell r="D172">
            <v>750000</v>
          </cell>
        </row>
        <row r="173">
          <cell r="C173" t="str">
            <v>közbeszerzési dokumentáció elkészítésének költsége</v>
          </cell>
          <cell r="D173">
            <v>1500000</v>
          </cell>
        </row>
        <row r="174">
          <cell r="C174" t="str">
            <v>Egyéb dologi kiadások</v>
          </cell>
          <cell r="D174">
            <v>93000</v>
          </cell>
        </row>
        <row r="175">
          <cell r="C175" t="str">
            <v>Könyvvizsgálati díj</v>
          </cell>
          <cell r="D175">
            <v>170000</v>
          </cell>
        </row>
        <row r="176">
          <cell r="C176" t="str">
            <v>közbeszerzési dokumentáció elkészítésének költsége</v>
          </cell>
          <cell r="D176">
            <v>750000</v>
          </cell>
        </row>
        <row r="177">
          <cell r="C177" t="str">
            <v>Reprezentáció</v>
          </cell>
          <cell r="D177">
            <v>8795</v>
          </cell>
        </row>
        <row r="178">
          <cell r="C178" t="str">
            <v>Hatósági engedélyek megszerzésével kapcsolatos költségek</v>
          </cell>
          <cell r="D178">
            <v>8700</v>
          </cell>
        </row>
        <row r="179">
          <cell r="C179" t="str">
            <v>Közlekedési költségtérítés</v>
          </cell>
          <cell r="D179">
            <v>5510</v>
          </cell>
        </row>
        <row r="180">
          <cell r="C180" t="str">
            <v>Reprezentáció</v>
          </cell>
          <cell r="D180">
            <v>13230</v>
          </cell>
        </row>
        <row r="181">
          <cell r="C181" t="str">
            <v>Közlekedési költségtérítés</v>
          </cell>
          <cell r="D181">
            <v>7524</v>
          </cell>
        </row>
        <row r="182">
          <cell r="C182" t="str">
            <v>Reprezentáció</v>
          </cell>
          <cell r="D182">
            <v>2446</v>
          </cell>
        </row>
        <row r="183">
          <cell r="C183" t="str">
            <v>Reprezentáció</v>
          </cell>
          <cell r="D183">
            <v>112488</v>
          </cell>
        </row>
        <row r="184">
          <cell r="C184" t="str">
            <v>Alapilletmények</v>
          </cell>
          <cell r="D184">
            <v>793100</v>
          </cell>
        </row>
        <row r="185">
          <cell r="C185" t="str">
            <v>Nyelvpótlék</v>
          </cell>
          <cell r="D185">
            <v>10000</v>
          </cell>
        </row>
        <row r="186">
          <cell r="C186" t="str">
            <v>vezetői illetménypótlék</v>
          </cell>
          <cell r="D186">
            <v>50000</v>
          </cell>
        </row>
        <row r="187">
          <cell r="C187" t="str">
            <v>Keresetkiegészítések</v>
          </cell>
          <cell r="D187">
            <v>149700</v>
          </cell>
        </row>
        <row r="188">
          <cell r="C188" t="str">
            <v>Társadalombiztosítási járulék</v>
          </cell>
          <cell r="D188">
            <v>209575</v>
          </cell>
        </row>
        <row r="189">
          <cell r="C189" t="str">
            <v>Munkaerőpiaci járulék</v>
          </cell>
          <cell r="D189">
            <v>16767</v>
          </cell>
        </row>
        <row r="190">
          <cell r="C190" t="str">
            <v>Startkártya járulékai</v>
          </cell>
          <cell r="D190">
            <v>18410</v>
          </cell>
        </row>
        <row r="191">
          <cell r="C191" t="str">
            <v>Munkáltató által fizetett személyi jövedelemadó</v>
          </cell>
          <cell r="D191">
            <v>1378</v>
          </cell>
        </row>
        <row r="192">
          <cell r="C192" t="str">
            <v>Egyéb üzemeltetési, fenntartási szolgáltatási kiadások</v>
          </cell>
          <cell r="D192">
            <v>21000</v>
          </cell>
        </row>
        <row r="193">
          <cell r="C193" t="str">
            <v>Reprezentáció</v>
          </cell>
          <cell r="D193">
            <v>30704</v>
          </cell>
        </row>
        <row r="194">
          <cell r="C194" t="str">
            <v>Műszaki és Pénzügyi tanácsadás</v>
          </cell>
          <cell r="D194">
            <v>112500</v>
          </cell>
        </row>
        <row r="195">
          <cell r="C195" t="str">
            <v>Részletes Megvalósíthatósági Tanulmány</v>
          </cell>
          <cell r="D195">
            <v>1087200</v>
          </cell>
        </row>
        <row r="196">
          <cell r="C196" t="str">
            <v>cafeteria hozzájárulás</v>
          </cell>
          <cell r="D196">
            <v>120000</v>
          </cell>
        </row>
        <row r="197">
          <cell r="C197" t="str">
            <v>egyéd dologi kiadás</v>
          </cell>
          <cell r="D197">
            <v>7590</v>
          </cell>
        </row>
        <row r="198">
          <cell r="C198" t="str">
            <v>181/2010</v>
          </cell>
          <cell r="D198">
            <v>6000000</v>
          </cell>
        </row>
        <row r="199">
          <cell r="C199" t="str">
            <v>Alapilletmények</v>
          </cell>
          <cell r="D199">
            <v>793100</v>
          </cell>
        </row>
        <row r="200">
          <cell r="C200" t="str">
            <v>Nyelvpótlék</v>
          </cell>
          <cell r="D200">
            <v>10000</v>
          </cell>
        </row>
        <row r="201">
          <cell r="C201" t="str">
            <v>vezetői illetménypótlék</v>
          </cell>
          <cell r="D201">
            <v>50000</v>
          </cell>
        </row>
        <row r="202">
          <cell r="C202" t="str">
            <v>Keresetkiegészítések</v>
          </cell>
          <cell r="D202">
            <v>49900</v>
          </cell>
        </row>
        <row r="203">
          <cell r="C203" t="str">
            <v>Társadalombiztosítási járulék</v>
          </cell>
          <cell r="D203">
            <v>189000</v>
          </cell>
        </row>
        <row r="204">
          <cell r="C204" t="str">
            <v>Munkaerőpiaci járulék</v>
          </cell>
          <cell r="D204">
            <v>15121</v>
          </cell>
        </row>
        <row r="205">
          <cell r="C205" t="str">
            <v>Startkártya járulékai</v>
          </cell>
          <cell r="D205">
            <v>29400</v>
          </cell>
        </row>
        <row r="206">
          <cell r="C206" t="str">
            <v>Munkáltató által fizetett személyi jövedelemadó</v>
          </cell>
          <cell r="D206">
            <v>1378</v>
          </cell>
        </row>
        <row r="207">
          <cell r="C207" t="str">
            <v>Postai díjak</v>
          </cell>
          <cell r="D207">
            <v>11615</v>
          </cell>
        </row>
        <row r="208">
          <cell r="D208">
            <v>15000</v>
          </cell>
        </row>
        <row r="209">
          <cell r="C209" t="str">
            <v>LOT1 - Királyszentistván</v>
          </cell>
          <cell r="D209">
            <v>150928685</v>
          </cell>
        </row>
        <row r="210">
          <cell r="C210" t="str">
            <v>Pénzforgalmi jutalék</v>
          </cell>
          <cell r="D210">
            <v>80000</v>
          </cell>
        </row>
        <row r="211">
          <cell r="C211" t="str">
            <v>LOT2 - egyéb létesítmények</v>
          </cell>
          <cell r="D211">
            <v>67030748</v>
          </cell>
        </row>
        <row r="212">
          <cell r="C212" t="str">
            <v>Pénzforgalmi jutalék</v>
          </cell>
          <cell r="D212">
            <v>80000</v>
          </cell>
        </row>
        <row r="213">
          <cell r="C213" t="str">
            <v>Közlekedési költségtérítés</v>
          </cell>
          <cell r="D213">
            <v>5510</v>
          </cell>
        </row>
        <row r="214">
          <cell r="C214" t="str">
            <v>cafeteria hozzájárulás</v>
          </cell>
          <cell r="D214">
            <v>265500</v>
          </cell>
        </row>
        <row r="215">
          <cell r="C215" t="str">
            <v>Egyéb dologi kiadások</v>
          </cell>
          <cell r="D215">
            <v>14603</v>
          </cell>
        </row>
        <row r="216">
          <cell r="C216" t="str">
            <v>KEOP-El nem számolható költség</v>
          </cell>
          <cell r="D216">
            <v>6250</v>
          </cell>
        </row>
        <row r="217">
          <cell r="C217" t="str">
            <v>KEOP-El nem számolható költség</v>
          </cell>
          <cell r="D217">
            <v>3000</v>
          </cell>
        </row>
        <row r="218">
          <cell r="C218" t="str">
            <v>Könyvvizsgálati díj</v>
          </cell>
          <cell r="D218">
            <v>170000</v>
          </cell>
        </row>
        <row r="219">
          <cell r="C219" t="str">
            <v>Reprezentáció</v>
          </cell>
          <cell r="D219">
            <v>11000</v>
          </cell>
        </row>
        <row r="220">
          <cell r="C220" t="str">
            <v>Reprezentáció</v>
          </cell>
          <cell r="D220">
            <v>2500</v>
          </cell>
        </row>
        <row r="221">
          <cell r="C221" t="str">
            <v>KEOP-El nem számolható költség</v>
          </cell>
          <cell r="D221">
            <v>6250</v>
          </cell>
        </row>
        <row r="222">
          <cell r="C222" t="str">
            <v>Postai díjak</v>
          </cell>
          <cell r="D222">
            <v>28045</v>
          </cell>
        </row>
        <row r="223">
          <cell r="C223" t="str">
            <v>Belföldi kiküldetés</v>
          </cell>
          <cell r="D223">
            <v>2780</v>
          </cell>
        </row>
        <row r="224">
          <cell r="C224" t="str">
            <v>Reprezentáció</v>
          </cell>
          <cell r="D224">
            <v>1385</v>
          </cell>
        </row>
        <row r="225">
          <cell r="C225" t="str">
            <v>Közlekedési költségtérítés</v>
          </cell>
          <cell r="D225">
            <v>5130</v>
          </cell>
        </row>
        <row r="226">
          <cell r="C226" t="str">
            <v>Eszközbeszerzés költsége</v>
          </cell>
          <cell r="D226">
            <v>28361748.000000004</v>
          </cell>
        </row>
        <row r="227">
          <cell r="C227" t="str">
            <v>Pénzforgalmi jutalék</v>
          </cell>
          <cell r="D227">
            <v>76578</v>
          </cell>
        </row>
        <row r="228">
          <cell r="C228" t="str">
            <v>Felügyelő mérnök költsége</v>
          </cell>
          <cell r="D228">
            <v>216204.14229999998</v>
          </cell>
        </row>
        <row r="229">
          <cell r="C229" t="str">
            <v>Pénzforgalmi jutalék</v>
          </cell>
          <cell r="D229">
            <v>3301</v>
          </cell>
        </row>
        <row r="230">
          <cell r="C230" t="str">
            <v>Reprezentáció</v>
          </cell>
          <cell r="D230">
            <v>9000</v>
          </cell>
        </row>
        <row r="231">
          <cell r="C231" t="str">
            <v>Reprezentáció</v>
          </cell>
          <cell r="D231">
            <v>710</v>
          </cell>
        </row>
        <row r="232">
          <cell r="C232" t="str">
            <v>Reprezentáció</v>
          </cell>
          <cell r="D232">
            <v>25779</v>
          </cell>
        </row>
        <row r="233">
          <cell r="C233" t="str">
            <v>Könyvvizsgálati díj</v>
          </cell>
          <cell r="D233">
            <v>170000</v>
          </cell>
        </row>
        <row r="234">
          <cell r="C234" t="str">
            <v>Jogi szolgáltatás</v>
          </cell>
          <cell r="D234">
            <v>201600</v>
          </cell>
        </row>
        <row r="235">
          <cell r="C235" t="str">
            <v>Kisértékű tárgyi eszköz, szellemi termékek beszerzése</v>
          </cell>
          <cell r="D235">
            <v>113052</v>
          </cell>
        </row>
        <row r="236">
          <cell r="C236" t="str">
            <v>Belföldi kiküldetés</v>
          </cell>
          <cell r="D236">
            <v>5510</v>
          </cell>
        </row>
        <row r="237">
          <cell r="C237" t="str">
            <v>Reprezentáció</v>
          </cell>
          <cell r="D237">
            <v>1080</v>
          </cell>
        </row>
        <row r="238">
          <cell r="C238" t="str">
            <v>Belföldi kiküldetés</v>
          </cell>
          <cell r="D238">
            <v>4446</v>
          </cell>
        </row>
        <row r="239">
          <cell r="C239" t="str">
            <v>Reprezentáció</v>
          </cell>
          <cell r="D239">
            <v>996</v>
          </cell>
        </row>
        <row r="240">
          <cell r="C240" t="str">
            <v>Egyéb anyagbeszerzés</v>
          </cell>
          <cell r="D240">
            <v>22000</v>
          </cell>
        </row>
        <row r="241">
          <cell r="C241" t="str">
            <v>Reprezentáció</v>
          </cell>
          <cell r="D241">
            <v>25600</v>
          </cell>
        </row>
        <row r="242">
          <cell r="C242" t="str">
            <v>Reprezentáció</v>
          </cell>
          <cell r="D242">
            <v>2728</v>
          </cell>
        </row>
        <row r="243">
          <cell r="C243" t="str">
            <v>cafeteria hozzájárulás</v>
          </cell>
          <cell r="D243">
            <v>54000</v>
          </cell>
        </row>
        <row r="244">
          <cell r="C244" t="str">
            <v>Szállítási szolgáltatás díja</v>
          </cell>
          <cell r="D244">
            <v>5000</v>
          </cell>
        </row>
        <row r="245">
          <cell r="C245" t="str">
            <v>Eszközbeszerzés költsége</v>
          </cell>
          <cell r="D245">
            <v>8231675</v>
          </cell>
        </row>
        <row r="246">
          <cell r="C246" t="str">
            <v>Pénzforgalmi jutalék</v>
          </cell>
          <cell r="D246">
            <v>27783</v>
          </cell>
        </row>
        <row r="247">
          <cell r="D247">
            <v>1000000</v>
          </cell>
        </row>
        <row r="248">
          <cell r="C248" t="str">
            <v>Pénzforgalmi jutalék</v>
          </cell>
          <cell r="D248">
            <v>3792</v>
          </cell>
        </row>
        <row r="249">
          <cell r="C249" t="str">
            <v>Könyvvizsgálati díj</v>
          </cell>
          <cell r="D249">
            <v>170000</v>
          </cell>
        </row>
        <row r="250">
          <cell r="C250" t="str">
            <v>Eszközbeszerzés költsége</v>
          </cell>
          <cell r="D250">
            <v>11465191.5</v>
          </cell>
        </row>
        <row r="251">
          <cell r="C251" t="str">
            <v>Pénzforgalmi jutalék</v>
          </cell>
          <cell r="D251">
            <v>30956</v>
          </cell>
        </row>
        <row r="252">
          <cell r="C252" t="str">
            <v>Eszközbeszerzés költsége</v>
          </cell>
          <cell r="D252">
            <v>10449703.11</v>
          </cell>
        </row>
        <row r="253">
          <cell r="C253" t="str">
            <v>Pénzforgalmi jutalék</v>
          </cell>
          <cell r="D253">
            <v>28215</v>
          </cell>
        </row>
        <row r="254">
          <cell r="C254" t="str">
            <v>Reprezentáció</v>
          </cell>
          <cell r="D254">
            <v>5376</v>
          </cell>
        </row>
        <row r="255">
          <cell r="C255" t="str">
            <v>cafeteria hozzájárulás</v>
          </cell>
          <cell r="D255">
            <v>30000</v>
          </cell>
        </row>
        <row r="256">
          <cell r="C256" t="str">
            <v>egyéd dologi kiadás</v>
          </cell>
          <cell r="D256">
            <v>3990</v>
          </cell>
        </row>
        <row r="257">
          <cell r="C257" t="str">
            <v>egyéd dologi kiadás</v>
          </cell>
          <cell r="D257">
            <v>300000</v>
          </cell>
        </row>
        <row r="258">
          <cell r="C258" t="str">
            <v>Közlekedési költségtérítés</v>
          </cell>
          <cell r="D258">
            <v>5510</v>
          </cell>
        </row>
        <row r="259">
          <cell r="C259" t="str">
            <v>Közlekedési költségtérítés</v>
          </cell>
          <cell r="D259">
            <v>7524</v>
          </cell>
        </row>
        <row r="260">
          <cell r="C260" t="str">
            <v>KEOP-El nem számolható költség</v>
          </cell>
          <cell r="D260">
            <v>59000</v>
          </cell>
        </row>
        <row r="261">
          <cell r="C261" t="str">
            <v>KEOP-El nem számolható költség</v>
          </cell>
          <cell r="D261">
            <v>211000</v>
          </cell>
        </row>
        <row r="262">
          <cell r="C262" t="str">
            <v>KEOP-El nem számolható költség</v>
          </cell>
          <cell r="D262">
            <v>31000</v>
          </cell>
        </row>
        <row r="263">
          <cell r="C263" t="str">
            <v>KEOP-El nem számolható költség</v>
          </cell>
          <cell r="D263">
            <v>49500</v>
          </cell>
        </row>
        <row r="264">
          <cell r="C264" t="str">
            <v>KEOP-El nem számolható költség</v>
          </cell>
          <cell r="D264">
            <v>114750</v>
          </cell>
        </row>
        <row r="265">
          <cell r="C265" t="str">
            <v>Reprezentáció</v>
          </cell>
          <cell r="D265">
            <v>20592</v>
          </cell>
        </row>
        <row r="266">
          <cell r="C266" t="str">
            <v>Reprezentáció</v>
          </cell>
          <cell r="D266">
            <v>36560</v>
          </cell>
        </row>
        <row r="267">
          <cell r="C267" t="str">
            <v>Felügyelő mérnök költsége</v>
          </cell>
          <cell r="D267">
            <v>207996.86025</v>
          </cell>
        </row>
        <row r="268">
          <cell r="C268" t="str">
            <v>Pénzforgalmi jutalék</v>
          </cell>
          <cell r="D268">
            <v>3301</v>
          </cell>
        </row>
        <row r="269">
          <cell r="C269" t="str">
            <v>Felügyelő mérnök költsége</v>
          </cell>
          <cell r="D269">
            <v>107727.45749999999</v>
          </cell>
        </row>
        <row r="270">
          <cell r="C270" t="str">
            <v>Pénzforgalmi jutalék</v>
          </cell>
          <cell r="D270">
            <v>3301</v>
          </cell>
        </row>
        <row r="271">
          <cell r="C271" t="str">
            <v>PR tevékenység</v>
          </cell>
          <cell r="D271">
            <v>471680.5293</v>
          </cell>
        </row>
        <row r="272">
          <cell r="C272" t="str">
            <v>Pénzforgalmi jutalék</v>
          </cell>
          <cell r="D272">
            <v>3301</v>
          </cell>
        </row>
        <row r="273">
          <cell r="C273" t="str">
            <v>Felügyelő mérnök költsége</v>
          </cell>
          <cell r="D273">
            <v>161591.18625</v>
          </cell>
        </row>
        <row r="274">
          <cell r="C274" t="str">
            <v>Pénzforgalmi jutalék</v>
          </cell>
          <cell r="D274">
            <v>3301</v>
          </cell>
        </row>
        <row r="275">
          <cell r="C275" t="str">
            <v>Felügyelő mérnök költsége</v>
          </cell>
          <cell r="D275">
            <v>161591.18625</v>
          </cell>
        </row>
        <row r="276">
          <cell r="C276" t="str">
            <v>Pénzforgalmi jutalék</v>
          </cell>
          <cell r="D276">
            <v>3301</v>
          </cell>
        </row>
        <row r="277">
          <cell r="C277" t="str">
            <v>Kommunikációs szolgáltatás</v>
          </cell>
          <cell r="D277">
            <v>84960</v>
          </cell>
        </row>
        <row r="278">
          <cell r="C278" t="str">
            <v>Irodaszer, nyomtatvány beszerzése</v>
          </cell>
          <cell r="D278">
            <v>6300</v>
          </cell>
        </row>
        <row r="279">
          <cell r="D279">
            <v>2700</v>
          </cell>
        </row>
        <row r="280">
          <cell r="C280" t="str">
            <v>Könyvvizsgálati díj</v>
          </cell>
          <cell r="D280">
            <v>170000</v>
          </cell>
        </row>
        <row r="281">
          <cell r="C281" t="str">
            <v>Reprezentáció</v>
          </cell>
          <cell r="D281">
            <v>32012</v>
          </cell>
        </row>
        <row r="282">
          <cell r="C282" t="str">
            <v>Bérleti és lízingdíjak</v>
          </cell>
          <cell r="D282">
            <v>32000</v>
          </cell>
        </row>
        <row r="283">
          <cell r="C283" t="str">
            <v>Postai díjak</v>
          </cell>
          <cell r="D283">
            <v>3520</v>
          </cell>
        </row>
        <row r="284">
          <cell r="D284">
            <v>3000</v>
          </cell>
        </row>
        <row r="285">
          <cell r="D285">
            <v>25000</v>
          </cell>
        </row>
        <row r="286">
          <cell r="C286" t="str">
            <v>LOT1 - Királyszentistván</v>
          </cell>
          <cell r="D286">
            <v>45532629</v>
          </cell>
        </row>
        <row r="287">
          <cell r="C287" t="str">
            <v>Pénzforgalmi jutalék</v>
          </cell>
          <cell r="D287">
            <v>54460</v>
          </cell>
        </row>
        <row r="288">
          <cell r="C288" t="str">
            <v>LOT3 -hulladéksziget</v>
          </cell>
          <cell r="D288">
            <v>2617333</v>
          </cell>
        </row>
        <row r="289">
          <cell r="C289" t="str">
            <v>Pénzforgalmi jutalék</v>
          </cell>
          <cell r="D289">
            <v>3299</v>
          </cell>
        </row>
        <row r="290">
          <cell r="C290" t="str">
            <v>LOT2 - egyéb létesítmények</v>
          </cell>
          <cell r="D290">
            <v>21749539</v>
          </cell>
        </row>
        <row r="291">
          <cell r="C291" t="str">
            <v>Pénzforgalmi jutalék</v>
          </cell>
          <cell r="D291">
            <v>26098</v>
          </cell>
        </row>
        <row r="292">
          <cell r="C292" t="str">
            <v>cafeteria hozzájárulás</v>
          </cell>
          <cell r="D292">
            <v>36500</v>
          </cell>
        </row>
        <row r="293">
          <cell r="C293" t="str">
            <v>egyéd dologi kiadás</v>
          </cell>
          <cell r="D293">
            <v>4250</v>
          </cell>
        </row>
        <row r="294">
          <cell r="C294" t="str">
            <v>Kisértékű tárgyi eszköz, szellemi termékek beszerzése</v>
          </cell>
          <cell r="D294">
            <v>6598</v>
          </cell>
        </row>
        <row r="295">
          <cell r="C295" t="str">
            <v>Belföldi kiküldetés</v>
          </cell>
          <cell r="D295">
            <v>3900</v>
          </cell>
        </row>
        <row r="296">
          <cell r="C296" t="str">
            <v>Reprezentáció</v>
          </cell>
          <cell r="D296">
            <v>2376</v>
          </cell>
        </row>
        <row r="297">
          <cell r="C297" t="str">
            <v>Belföldi kiküldetés</v>
          </cell>
          <cell r="D297">
            <v>3442</v>
          </cell>
        </row>
        <row r="298">
          <cell r="C298" t="str">
            <v>Belföldi kiküldetés</v>
          </cell>
          <cell r="D298">
            <v>3442</v>
          </cell>
        </row>
        <row r="299">
          <cell r="C299" t="str">
            <v>Felügyelő mérnök költsége</v>
          </cell>
          <cell r="D299">
            <v>535894</v>
          </cell>
        </row>
        <row r="300">
          <cell r="C300" t="str">
            <v>Pénzforgalmi jutalék</v>
          </cell>
          <cell r="D300">
            <v>3301</v>
          </cell>
        </row>
        <row r="301">
          <cell r="C301" t="str">
            <v>Felügyelő mérnök költsége</v>
          </cell>
          <cell r="D301">
            <v>535894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 Bevétel"/>
      <sheetName val="2. Kiadás"/>
      <sheetName val="3.Mérleg"/>
      <sheetName val="4 Tá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ÁFA"/>
      <sheetName val="kifizkérelem"/>
      <sheetName val="Sz 1 MEdius"/>
      <sheetName val="Sz2 Seres"/>
    </sheetNames>
    <sheetDataSet>
      <sheetData sheetId="2">
        <row r="17">
          <cell r="C17">
            <v>100000000</v>
          </cell>
        </row>
        <row r="18">
          <cell r="C18">
            <v>14450000</v>
          </cell>
        </row>
      </sheetData>
      <sheetData sheetId="3">
        <row r="10">
          <cell r="C10">
            <v>7346560</v>
          </cell>
        </row>
      </sheetData>
      <sheetData sheetId="4">
        <row r="19">
          <cell r="C19">
            <v>383200000</v>
          </cell>
          <cell r="G19">
            <v>486664000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Bevétel"/>
      <sheetName val="2. Kiadás"/>
      <sheetName val="3. Működés"/>
      <sheetName val="4.Beruh."/>
      <sheetName val="5.felh.célú tám."/>
      <sheetName val="6.Felúj."/>
      <sheetName val="7.Mérleg"/>
      <sheetName val="8.Létszám"/>
      <sheetName val="9.Többéves"/>
      <sheetName val="10.Projekt"/>
      <sheetName val="11. Tábla"/>
      <sheetName val="12.Likviditási tábla"/>
    </sheetNames>
    <sheetDataSet>
      <sheetData sheetId="10">
        <row r="55">
          <cell r="H55">
            <v>36716.277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="90" zoomScaleSheetLayoutView="90" zoomScalePageLayoutView="0" workbookViewId="0" topLeftCell="A25">
      <selection activeCell="N7" sqref="N7"/>
    </sheetView>
  </sheetViews>
  <sheetFormatPr defaultColWidth="9.00390625" defaultRowHeight="12.75"/>
  <cols>
    <col min="1" max="1" width="3.75390625" style="77" customWidth="1"/>
    <col min="2" max="3" width="5.75390625" style="77" customWidth="1"/>
    <col min="4" max="4" width="59.75390625" style="58" customWidth="1"/>
    <col min="5" max="7" width="13.75390625" style="29" customWidth="1"/>
    <col min="8" max="10" width="15.75390625" style="99" customWidth="1"/>
    <col min="11" max="16384" width="9.125" style="58" customWidth="1"/>
  </cols>
  <sheetData>
    <row r="1" spans="2:10" ht="16.5">
      <c r="B1" s="704" t="s">
        <v>269</v>
      </c>
      <c r="C1" s="704"/>
      <c r="D1" s="704"/>
      <c r="E1" s="47"/>
      <c r="F1" s="47"/>
      <c r="G1" s="47"/>
      <c r="H1" s="98"/>
      <c r="I1" s="58"/>
      <c r="J1" s="58"/>
    </row>
    <row r="2" spans="1:8" s="15" customFormat="1" ht="24.75" customHeight="1">
      <c r="A2" s="77"/>
      <c r="B2" s="705" t="s">
        <v>163</v>
      </c>
      <c r="C2" s="705"/>
      <c r="D2" s="705"/>
      <c r="E2" s="705"/>
      <c r="F2" s="705"/>
      <c r="G2" s="705"/>
      <c r="H2" s="705"/>
    </row>
    <row r="3" spans="1:8" s="15" customFormat="1" ht="24.75" customHeight="1">
      <c r="A3" s="77"/>
      <c r="B3" s="706" t="s">
        <v>147</v>
      </c>
      <c r="C3" s="706"/>
      <c r="D3" s="706"/>
      <c r="E3" s="706"/>
      <c r="F3" s="706"/>
      <c r="G3" s="706"/>
      <c r="H3" s="706"/>
    </row>
    <row r="4" spans="2:10" ht="17.25">
      <c r="B4" s="57"/>
      <c r="C4" s="57"/>
      <c r="D4" s="57"/>
      <c r="E4" s="72"/>
      <c r="F4" s="72"/>
      <c r="H4" s="67" t="s">
        <v>0</v>
      </c>
      <c r="I4" s="58"/>
      <c r="J4" s="58"/>
    </row>
    <row r="5" spans="2:10" ht="17.25" thickBot="1">
      <c r="B5" s="111" t="s">
        <v>1</v>
      </c>
      <c r="C5" s="111" t="s">
        <v>3</v>
      </c>
      <c r="D5" s="111" t="s">
        <v>2</v>
      </c>
      <c r="E5" s="112" t="s">
        <v>4</v>
      </c>
      <c r="F5" s="112" t="s">
        <v>5</v>
      </c>
      <c r="G5" s="112" t="s">
        <v>8</v>
      </c>
      <c r="H5" s="112" t="s">
        <v>9</v>
      </c>
      <c r="I5" s="112" t="s">
        <v>10</v>
      </c>
      <c r="J5" s="112" t="s">
        <v>20</v>
      </c>
    </row>
    <row r="6" spans="1:19" s="30" customFormat="1" ht="79.5" customHeight="1" thickBot="1">
      <c r="A6" s="44"/>
      <c r="B6" s="641" t="s">
        <v>48</v>
      </c>
      <c r="C6" s="531" t="s">
        <v>49</v>
      </c>
      <c r="D6" s="532" t="s">
        <v>6</v>
      </c>
      <c r="E6" s="533" t="s">
        <v>148</v>
      </c>
      <c r="F6" s="526" t="s">
        <v>149</v>
      </c>
      <c r="G6" s="591" t="s">
        <v>150</v>
      </c>
      <c r="H6" s="559" t="s">
        <v>128</v>
      </c>
      <c r="I6" s="609" t="s">
        <v>30</v>
      </c>
      <c r="J6" s="468" t="s">
        <v>242</v>
      </c>
      <c r="K6" s="37"/>
      <c r="L6" s="37"/>
      <c r="M6" s="37"/>
      <c r="N6" s="37"/>
      <c r="O6" s="37"/>
      <c r="P6" s="37"/>
      <c r="Q6" s="37"/>
      <c r="R6" s="37"/>
      <c r="S6" s="37"/>
    </row>
    <row r="7" spans="1:19" s="74" customFormat="1" ht="36" customHeight="1">
      <c r="A7" s="44">
        <v>1</v>
      </c>
      <c r="B7" s="702">
        <v>1</v>
      </c>
      <c r="C7" s="511"/>
      <c r="D7" s="512" t="s">
        <v>39</v>
      </c>
      <c r="E7" s="534">
        <f>SUM(E8,E11,E12,E18,)</f>
        <v>132252</v>
      </c>
      <c r="F7" s="534">
        <f>SUM(F8,F11,F12,F18,)</f>
        <v>2094849</v>
      </c>
      <c r="G7" s="534">
        <f>SUM(G8,G11,G12,G18,)</f>
        <v>335977</v>
      </c>
      <c r="H7" s="560">
        <v>1832853</v>
      </c>
      <c r="I7" s="534">
        <f>SUM(I8,I11,I12,I18,)</f>
        <v>-632491.2823810985</v>
      </c>
      <c r="J7" s="568">
        <f>J8+J12</f>
        <v>1200361.7176189015</v>
      </c>
      <c r="K7" s="73"/>
      <c r="L7" s="73"/>
      <c r="M7" s="73"/>
      <c r="N7" s="73"/>
      <c r="O7" s="73"/>
      <c r="P7" s="73"/>
      <c r="Q7" s="73"/>
      <c r="R7" s="73"/>
      <c r="S7" s="73"/>
    </row>
    <row r="8" spans="1:19" s="74" customFormat="1" ht="36" customHeight="1">
      <c r="A8" s="44">
        <v>2</v>
      </c>
      <c r="B8" s="527"/>
      <c r="C8" s="514">
        <v>1</v>
      </c>
      <c r="D8" s="513" t="s">
        <v>50</v>
      </c>
      <c r="E8" s="491">
        <f>SUM(E9,E10:E10)</f>
        <v>345</v>
      </c>
      <c r="F8" s="491">
        <f>SUM(F9,F10:F10)</f>
        <v>115946</v>
      </c>
      <c r="G8" s="491">
        <f>SUM(G9,G10:G10)</f>
        <v>7347</v>
      </c>
      <c r="H8" s="561">
        <v>108599</v>
      </c>
      <c r="I8" s="491">
        <f>J8-H8</f>
        <v>-107103</v>
      </c>
      <c r="J8" s="569">
        <f>J10</f>
        <v>1496</v>
      </c>
      <c r="K8" s="73"/>
      <c r="L8" s="73"/>
      <c r="M8" s="73"/>
      <c r="N8" s="73"/>
      <c r="O8" s="73"/>
      <c r="P8" s="73"/>
      <c r="Q8" s="73"/>
      <c r="R8" s="73"/>
      <c r="S8" s="73"/>
    </row>
    <row r="9" spans="1:10" s="75" customFormat="1" ht="17.25">
      <c r="A9" s="44">
        <v>3</v>
      </c>
      <c r="B9" s="46"/>
      <c r="C9" s="57"/>
      <c r="D9" s="167" t="s">
        <v>51</v>
      </c>
      <c r="E9" s="487"/>
      <c r="F9" s="487">
        <v>1496</v>
      </c>
      <c r="G9" s="487"/>
      <c r="H9" s="562"/>
      <c r="I9" s="606"/>
      <c r="J9" s="570"/>
    </row>
    <row r="10" spans="1:10" s="75" customFormat="1" ht="17.25">
      <c r="A10" s="44">
        <v>4</v>
      </c>
      <c r="B10" s="48"/>
      <c r="C10" s="515"/>
      <c r="D10" s="271" t="s">
        <v>52</v>
      </c>
      <c r="E10" s="487">
        <v>345</v>
      </c>
      <c r="F10" s="487">
        <v>114450</v>
      </c>
      <c r="G10" s="487">
        <v>7347</v>
      </c>
      <c r="H10" s="562">
        <v>108599</v>
      </c>
      <c r="I10" s="606">
        <f>J10-H10</f>
        <v>-107103</v>
      </c>
      <c r="J10" s="570">
        <f>'7.Mérleg'!F7</f>
        <v>1496</v>
      </c>
    </row>
    <row r="11" spans="1:10" s="60" customFormat="1" ht="36" customHeight="1">
      <c r="A11" s="44">
        <v>5</v>
      </c>
      <c r="B11" s="46"/>
      <c r="C11" s="57">
        <v>2</v>
      </c>
      <c r="D11" s="509" t="s">
        <v>53</v>
      </c>
      <c r="E11" s="493">
        <v>0</v>
      </c>
      <c r="F11" s="493"/>
      <c r="G11" s="493"/>
      <c r="H11" s="562"/>
      <c r="I11" s="606"/>
      <c r="J11" s="570"/>
    </row>
    <row r="12" spans="1:10" s="60" customFormat="1" ht="36" customHeight="1">
      <c r="A12" s="44">
        <v>6</v>
      </c>
      <c r="B12" s="46"/>
      <c r="C12" s="57">
        <v>3</v>
      </c>
      <c r="D12" s="509" t="s">
        <v>41</v>
      </c>
      <c r="E12" s="493">
        <f>SUM(E13:E17)</f>
        <v>131907</v>
      </c>
      <c r="F12" s="493">
        <f>SUM(F13:F17)</f>
        <v>1978903</v>
      </c>
      <c r="G12" s="493">
        <f>SUM(G13:G17)</f>
        <v>328630</v>
      </c>
      <c r="H12" s="562">
        <v>1724254</v>
      </c>
      <c r="I12" s="606">
        <f>SUM(I13:I17)-1</f>
        <v>-525388.2823810985</v>
      </c>
      <c r="J12" s="570">
        <f>SUM(J13:J17)-1</f>
        <v>1198865.7176189015</v>
      </c>
    </row>
    <row r="13" spans="1:10" ht="16.5" customHeight="1">
      <c r="A13" s="44">
        <v>7</v>
      </c>
      <c r="B13" s="46"/>
      <c r="C13" s="57"/>
      <c r="D13" s="492" t="s">
        <v>117</v>
      </c>
      <c r="E13" s="2"/>
      <c r="F13" s="2"/>
      <c r="G13" s="2"/>
      <c r="H13" s="467"/>
      <c r="I13" s="587"/>
      <c r="J13" s="469"/>
    </row>
    <row r="14" spans="1:10" ht="16.5" customHeight="1">
      <c r="A14" s="44">
        <v>8</v>
      </c>
      <c r="B14" s="46"/>
      <c r="C14" s="57"/>
      <c r="D14" s="492" t="s">
        <v>118</v>
      </c>
      <c r="E14" s="2">
        <v>92117</v>
      </c>
      <c r="F14" s="2">
        <v>1004720</v>
      </c>
      <c r="G14" s="2">
        <v>185015</v>
      </c>
      <c r="H14" s="467">
        <v>847867</v>
      </c>
      <c r="I14" s="587">
        <f>J14-H14</f>
        <v>61680.44826890156</v>
      </c>
      <c r="J14" s="469">
        <f>'11. Tábla'!G85</f>
        <v>909547.4482689016</v>
      </c>
    </row>
    <row r="15" spans="1:10" ht="16.5" customHeight="1">
      <c r="A15" s="44">
        <v>9</v>
      </c>
      <c r="B15" s="46"/>
      <c r="C15" s="57"/>
      <c r="D15" s="492" t="s">
        <v>257</v>
      </c>
      <c r="E15" s="2"/>
      <c r="F15" s="2"/>
      <c r="G15" s="2"/>
      <c r="H15" s="467">
        <f>228924</f>
        <v>228924</v>
      </c>
      <c r="I15" s="587">
        <f>J15-H15</f>
        <v>16653</v>
      </c>
      <c r="J15" s="469">
        <f>'11. Tábla'!G86</f>
        <v>245577</v>
      </c>
    </row>
    <row r="16" spans="1:10" ht="16.5" customHeight="1">
      <c r="A16" s="44">
        <v>10</v>
      </c>
      <c r="B16" s="46"/>
      <c r="C16" s="57"/>
      <c r="D16" s="492" t="s">
        <v>258</v>
      </c>
      <c r="E16" s="2">
        <v>29402</v>
      </c>
      <c r="F16" s="2">
        <v>974183</v>
      </c>
      <c r="G16" s="2">
        <f>50142+92933</f>
        <v>143075</v>
      </c>
      <c r="H16" s="467">
        <v>647463</v>
      </c>
      <c r="I16" s="587">
        <f>J16-H16</f>
        <v>-603720.73065</v>
      </c>
      <c r="J16" s="469">
        <f>'11. Tábla'!G87</f>
        <v>43742.26935</v>
      </c>
    </row>
    <row r="17" spans="1:10" ht="16.5" customHeight="1">
      <c r="A17" s="44">
        <v>11</v>
      </c>
      <c r="B17" s="46"/>
      <c r="C17" s="57"/>
      <c r="D17" s="492" t="s">
        <v>119</v>
      </c>
      <c r="E17" s="2">
        <v>10388</v>
      </c>
      <c r="F17" s="2"/>
      <c r="G17" s="2">
        <f>540</f>
        <v>540</v>
      </c>
      <c r="H17" s="467"/>
      <c r="I17" s="587"/>
      <c r="J17" s="469"/>
    </row>
    <row r="18" spans="1:10" s="60" customFormat="1" ht="36" customHeight="1">
      <c r="A18" s="44">
        <v>12</v>
      </c>
      <c r="B18" s="46"/>
      <c r="C18" s="57">
        <v>4</v>
      </c>
      <c r="D18" s="509" t="s">
        <v>54</v>
      </c>
      <c r="E18" s="493"/>
      <c r="F18" s="493"/>
      <c r="G18" s="493"/>
      <c r="H18" s="562"/>
      <c r="I18" s="606"/>
      <c r="J18" s="570"/>
    </row>
    <row r="19" spans="1:19" s="74" customFormat="1" ht="36" customHeight="1">
      <c r="A19" s="44">
        <v>13</v>
      </c>
      <c r="B19" s="703">
        <v>2</v>
      </c>
      <c r="C19" s="516"/>
      <c r="D19" s="517" t="s">
        <v>40</v>
      </c>
      <c r="E19" s="535">
        <f>SUM(E20,E23:E23,E26:E26)</f>
        <v>2224019</v>
      </c>
      <c r="F19" s="535">
        <f>SUM(F20,F23:F23,F26:F26)</f>
        <v>248081</v>
      </c>
      <c r="G19" s="272">
        <v>157</v>
      </c>
      <c r="H19" s="535">
        <v>248080.92200000002</v>
      </c>
      <c r="I19" s="535">
        <f>SUM(I20,I23:I23,I26:I26)</f>
        <v>-248080.92200000002</v>
      </c>
      <c r="J19" s="264">
        <f>SUM(J20,J23:J23,J26:J26)</f>
        <v>0</v>
      </c>
      <c r="K19" s="73"/>
      <c r="L19" s="73"/>
      <c r="M19" s="73"/>
      <c r="N19" s="73"/>
      <c r="O19" s="73"/>
      <c r="P19" s="73"/>
      <c r="Q19" s="73"/>
      <c r="R19" s="73"/>
      <c r="S19" s="73"/>
    </row>
    <row r="20" spans="1:10" s="60" customFormat="1" ht="36" customHeight="1">
      <c r="A20" s="44">
        <v>14</v>
      </c>
      <c r="B20" s="46"/>
      <c r="C20" s="57">
        <v>5</v>
      </c>
      <c r="D20" s="509" t="s">
        <v>55</v>
      </c>
      <c r="E20" s="493">
        <f>SUM(E21,E22)</f>
        <v>2224019</v>
      </c>
      <c r="F20" s="493">
        <f>SUM(F21,F22)</f>
        <v>248081</v>
      </c>
      <c r="G20" s="493">
        <f>SUM(G21,G22)</f>
        <v>0</v>
      </c>
      <c r="H20" s="562">
        <v>248080.92200000002</v>
      </c>
      <c r="I20" s="606">
        <f>SUM(I21,I22)</f>
        <v>-248080.92200000002</v>
      </c>
      <c r="J20" s="570">
        <f>SUM(J21,J22)</f>
        <v>0</v>
      </c>
    </row>
    <row r="21" spans="1:10" s="75" customFormat="1" ht="17.25">
      <c r="A21" s="44">
        <v>15</v>
      </c>
      <c r="B21" s="46"/>
      <c r="C21" s="57"/>
      <c r="D21" s="271" t="s">
        <v>56</v>
      </c>
      <c r="E21" s="2">
        <v>0</v>
      </c>
      <c r="F21" s="2">
        <v>0</v>
      </c>
      <c r="G21" s="2"/>
      <c r="H21" s="467"/>
      <c r="I21" s="587"/>
      <c r="J21" s="469"/>
    </row>
    <row r="22" spans="1:10" s="75" customFormat="1" ht="17.25">
      <c r="A22" s="44">
        <v>16</v>
      </c>
      <c r="B22" s="48"/>
      <c r="C22" s="515"/>
      <c r="D22" s="271" t="s">
        <v>57</v>
      </c>
      <c r="E22" s="2">
        <f>2224019</f>
        <v>2224019</v>
      </c>
      <c r="F22" s="2">
        <v>248081</v>
      </c>
      <c r="G22" s="2"/>
      <c r="H22" s="467">
        <v>248080.92200000002</v>
      </c>
      <c r="I22" s="587">
        <f>J22-H22</f>
        <v>-248080.92200000002</v>
      </c>
      <c r="J22" s="469">
        <v>0</v>
      </c>
    </row>
    <row r="23" spans="1:10" s="60" customFormat="1" ht="36" customHeight="1">
      <c r="A23" s="44">
        <v>17</v>
      </c>
      <c r="B23" s="46"/>
      <c r="C23" s="57">
        <v>6</v>
      </c>
      <c r="D23" s="509" t="s">
        <v>58</v>
      </c>
      <c r="E23" s="493">
        <f>SUM(E24:E25)</f>
        <v>0</v>
      </c>
      <c r="F23" s="493">
        <f>SUM(F24:F25)</f>
        <v>0</v>
      </c>
      <c r="G23" s="493">
        <f>SUM(G24:G25)</f>
        <v>157</v>
      </c>
      <c r="H23" s="562">
        <v>0</v>
      </c>
      <c r="I23" s="606">
        <f>SUM(I24:I25)</f>
        <v>0</v>
      </c>
      <c r="J23" s="570">
        <f>SUM(J24:J25)</f>
        <v>0</v>
      </c>
    </row>
    <row r="24" spans="1:10" ht="16.5">
      <c r="A24" s="44">
        <v>18</v>
      </c>
      <c r="B24" s="46"/>
      <c r="C24" s="57"/>
      <c r="D24" s="492" t="s">
        <v>59</v>
      </c>
      <c r="E24" s="2"/>
      <c r="F24" s="2"/>
      <c r="G24" s="2">
        <v>157</v>
      </c>
      <c r="H24" s="467"/>
      <c r="I24" s="587"/>
      <c r="J24" s="469"/>
    </row>
    <row r="25" spans="1:10" ht="16.5">
      <c r="A25" s="44">
        <v>19</v>
      </c>
      <c r="B25" s="46"/>
      <c r="C25" s="57"/>
      <c r="D25" s="492" t="s">
        <v>141</v>
      </c>
      <c r="E25" s="2"/>
      <c r="F25" s="2"/>
      <c r="G25" s="2"/>
      <c r="H25" s="467"/>
      <c r="I25" s="587"/>
      <c r="J25" s="469"/>
    </row>
    <row r="26" spans="1:10" s="60" customFormat="1" ht="36" customHeight="1">
      <c r="A26" s="44">
        <v>20</v>
      </c>
      <c r="B26" s="46"/>
      <c r="C26" s="57">
        <v>7</v>
      </c>
      <c r="D26" s="509" t="s">
        <v>60</v>
      </c>
      <c r="E26" s="493"/>
      <c r="F26" s="493"/>
      <c r="G26" s="493"/>
      <c r="H26" s="562"/>
      <c r="I26" s="606"/>
      <c r="J26" s="570"/>
    </row>
    <row r="27" spans="1:10" s="21" customFormat="1" ht="39.75" customHeight="1" thickBot="1">
      <c r="A27" s="44">
        <v>21</v>
      </c>
      <c r="B27" s="110"/>
      <c r="C27" s="519"/>
      <c r="D27" s="520" t="s">
        <v>61</v>
      </c>
      <c r="E27" s="536">
        <f>SUM(E7,E19,)</f>
        <v>2356271</v>
      </c>
      <c r="F27" s="536">
        <f>SUM(F7,F19,)</f>
        <v>2342930</v>
      </c>
      <c r="G27" s="536">
        <f>SUM(G7,G19,)</f>
        <v>336134</v>
      </c>
      <c r="H27" s="564">
        <v>2080933.922</v>
      </c>
      <c r="I27" s="611">
        <f>SUM(I7,I19,)</f>
        <v>-880572.2043810985</v>
      </c>
      <c r="J27" s="572">
        <f>SUM(J7,J19,)</f>
        <v>1200361.7176189015</v>
      </c>
    </row>
    <row r="28" spans="1:10" s="21" customFormat="1" ht="39.75" customHeight="1" thickBot="1" thickTop="1">
      <c r="A28" s="44">
        <v>22</v>
      </c>
      <c r="B28" s="528"/>
      <c r="C28" s="521"/>
      <c r="D28" s="522" t="s">
        <v>62</v>
      </c>
      <c r="E28" s="495">
        <f>+E27-'2. Kiadás'!E17</f>
        <v>2310713</v>
      </c>
      <c r="F28" s="495">
        <f>+F27-'2. Kiadás'!F17</f>
        <v>-2359876</v>
      </c>
      <c r="G28" s="495">
        <f>+G27-'2. Kiadás'!G17</f>
        <v>-514326</v>
      </c>
      <c r="H28" s="565">
        <v>-1845548.6056189013</v>
      </c>
      <c r="I28" s="612"/>
      <c r="J28" s="573">
        <f>+J27-'2. Kiadás'!J17</f>
        <v>-1845548.9999999998</v>
      </c>
    </row>
    <row r="29" spans="1:10" s="21" customFormat="1" ht="36" customHeight="1">
      <c r="A29" s="44">
        <v>23</v>
      </c>
      <c r="B29" s="19"/>
      <c r="C29" s="71">
        <v>8</v>
      </c>
      <c r="D29" s="510" t="s">
        <v>63</v>
      </c>
      <c r="E29" s="537">
        <f>SUM(E31,E34)+E30</f>
        <v>48114</v>
      </c>
      <c r="F29" s="537">
        <f>SUM(F31,F34)+F30</f>
        <v>2359876</v>
      </c>
      <c r="G29" s="537">
        <f>SUM(G31,G34)+G30</f>
        <v>2359875</v>
      </c>
      <c r="H29" s="566">
        <v>1845549.078</v>
      </c>
      <c r="I29" s="607">
        <f>SUM(I31,I34)+I30</f>
        <v>0</v>
      </c>
      <c r="J29" s="574">
        <f>SUM(J31,J34)+J30</f>
        <v>1845549.078</v>
      </c>
    </row>
    <row r="30" spans="1:10" s="21" customFormat="1" ht="36" customHeight="1">
      <c r="A30" s="44">
        <v>24</v>
      </c>
      <c r="B30" s="19">
        <v>1</v>
      </c>
      <c r="C30" s="71"/>
      <c r="D30" s="510" t="s">
        <v>115</v>
      </c>
      <c r="E30" s="537"/>
      <c r="F30" s="537"/>
      <c r="G30" s="537"/>
      <c r="H30" s="566"/>
      <c r="I30" s="607"/>
      <c r="J30" s="574"/>
    </row>
    <row r="31" spans="1:10" s="21" customFormat="1" ht="33" customHeight="1">
      <c r="A31" s="44">
        <v>25</v>
      </c>
      <c r="B31" s="529"/>
      <c r="C31" s="518"/>
      <c r="D31" s="523" t="s">
        <v>120</v>
      </c>
      <c r="E31" s="494">
        <f>SUM(E32,E33)</f>
        <v>48114</v>
      </c>
      <c r="F31" s="494">
        <f>SUM(F32,F33)</f>
        <v>2359876</v>
      </c>
      <c r="G31" s="494">
        <f>SUM(G32,G33)</f>
        <v>2359875</v>
      </c>
      <c r="H31" s="563">
        <v>1845549.078</v>
      </c>
      <c r="I31" s="610">
        <f>SUM(I32,I33)</f>
        <v>0</v>
      </c>
      <c r="J31" s="571">
        <f>H31</f>
        <v>1845549.078</v>
      </c>
    </row>
    <row r="32" spans="1:10" s="60" customFormat="1" ht="24" customHeight="1">
      <c r="A32" s="44">
        <v>26</v>
      </c>
      <c r="B32" s="46"/>
      <c r="C32" s="57"/>
      <c r="D32" s="273" t="s">
        <v>114</v>
      </c>
      <c r="E32" s="588"/>
      <c r="F32" s="588"/>
      <c r="G32" s="588"/>
      <c r="H32" s="467"/>
      <c r="I32" s="587"/>
      <c r="J32" s="469"/>
    </row>
    <row r="33" spans="1:10" s="60" customFormat="1" ht="24" customHeight="1">
      <c r="A33" s="44">
        <v>27</v>
      </c>
      <c r="B33" s="46"/>
      <c r="C33" s="57"/>
      <c r="D33" s="273" t="s">
        <v>113</v>
      </c>
      <c r="E33" s="588">
        <v>48114</v>
      </c>
      <c r="F33" s="588">
        <v>2359876</v>
      </c>
      <c r="G33" s="588">
        <v>2359875</v>
      </c>
      <c r="H33" s="467">
        <v>1845549.078</v>
      </c>
      <c r="I33" s="587">
        <f>'11. Tábla'!H88</f>
        <v>0</v>
      </c>
      <c r="J33" s="469">
        <f>'11. Tábla'!I88</f>
        <v>0</v>
      </c>
    </row>
    <row r="34" spans="1:10" s="21" customFormat="1" ht="33" customHeight="1">
      <c r="A34" s="44">
        <v>28</v>
      </c>
      <c r="B34" s="529"/>
      <c r="C34" s="518"/>
      <c r="D34" s="523" t="s">
        <v>121</v>
      </c>
      <c r="E34" s="494">
        <f>SUM(E35:E35)</f>
        <v>0</v>
      </c>
      <c r="F34" s="494">
        <f>SUM(F35:F35)</f>
        <v>0</v>
      </c>
      <c r="G34" s="494">
        <f>SUM(G35:G35)</f>
        <v>0</v>
      </c>
      <c r="H34" s="563">
        <v>0</v>
      </c>
      <c r="I34" s="610">
        <f>SUM(I35:I35)</f>
        <v>0</v>
      </c>
      <c r="J34" s="571">
        <f>SUM(J35:J35)</f>
        <v>0</v>
      </c>
    </row>
    <row r="35" spans="1:10" s="60" customFormat="1" ht="24" customHeight="1">
      <c r="A35" s="44">
        <v>29</v>
      </c>
      <c r="B35" s="46">
        <v>2</v>
      </c>
      <c r="C35" s="57"/>
      <c r="D35" s="509" t="s">
        <v>64</v>
      </c>
      <c r="E35" s="493"/>
      <c r="F35" s="493"/>
      <c r="G35" s="493"/>
      <c r="H35" s="562"/>
      <c r="I35" s="606"/>
      <c r="J35" s="570"/>
    </row>
    <row r="36" spans="1:10" s="21" customFormat="1" ht="36" customHeight="1" thickBot="1">
      <c r="A36" s="44">
        <v>30</v>
      </c>
      <c r="B36" s="530"/>
      <c r="C36" s="524"/>
      <c r="D36" s="525" t="s">
        <v>65</v>
      </c>
      <c r="E36" s="538">
        <f>SUM(E27,E29)</f>
        <v>2404385</v>
      </c>
      <c r="F36" s="538">
        <f>SUM(F27,F29)</f>
        <v>4702806</v>
      </c>
      <c r="G36" s="538">
        <f>SUM(G27,G29)</f>
        <v>2696009</v>
      </c>
      <c r="H36" s="567">
        <v>3926483</v>
      </c>
      <c r="I36" s="613">
        <f>SUM(I27,I29)</f>
        <v>-880572.2043810985</v>
      </c>
      <c r="J36" s="575">
        <f>SUM(J27,J29)</f>
        <v>3045910.7956189015</v>
      </c>
    </row>
  </sheetData>
  <sheetProtection/>
  <mergeCells count="3">
    <mergeCell ref="B1:D1"/>
    <mergeCell ref="B2:H2"/>
    <mergeCell ref="B3:H3"/>
  </mergeCells>
  <printOptions horizontalCentered="1"/>
  <pageMargins left="0.1968503937007874" right="0.1968503937007874" top="0.5905511811023623" bottom="0.5905511811023623" header="0.5118110236220472" footer="0.5118110236220472"/>
  <pageSetup fitToWidth="2" horizontalDpi="600" verticalDpi="600" orientation="portrait" paperSize="122" scale="20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11"/>
  <sheetViews>
    <sheetView view="pageBreakPreview" zoomScaleSheetLayoutView="100" zoomScalePageLayoutView="0" workbookViewId="0" topLeftCell="C5">
      <selection activeCell="H14" sqref="H14"/>
    </sheetView>
  </sheetViews>
  <sheetFormatPr defaultColWidth="10.375" defaultRowHeight="12.75"/>
  <cols>
    <col min="1" max="1" width="3.75390625" style="80" customWidth="1"/>
    <col min="2" max="2" width="6.375" style="81" customWidth="1"/>
    <col min="3" max="3" width="50.75390625" style="267" customWidth="1"/>
    <col min="4" max="4" width="19.75390625" style="82" customWidth="1"/>
    <col min="5" max="5" width="3.00390625" style="80" customWidth="1"/>
    <col min="6" max="6" width="13.75390625" style="80" customWidth="1"/>
    <col min="7" max="8" width="17.375" style="80" customWidth="1"/>
    <col min="9" max="12" width="13.75390625" style="80" customWidth="1"/>
    <col min="13" max="13" width="15.75390625" style="80" customWidth="1"/>
    <col min="14" max="18" width="13.75390625" style="80" customWidth="1"/>
    <col min="19" max="19" width="15.75390625" style="80" customWidth="1"/>
    <col min="20" max="16384" width="10.375" style="80" customWidth="1"/>
  </cols>
  <sheetData>
    <row r="1" spans="2:19" ht="16.5">
      <c r="B1" s="748" t="s">
        <v>277</v>
      </c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268"/>
    </row>
    <row r="2" spans="2:19" ht="24.75" customHeight="1">
      <c r="B2" s="749" t="s">
        <v>29</v>
      </c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749"/>
    </row>
    <row r="3" spans="2:19" ht="24.75" customHeight="1">
      <c r="B3" s="749" t="s">
        <v>218</v>
      </c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</row>
    <row r="4" spans="2:19" ht="24.75" customHeight="1">
      <c r="B4" s="749" t="s">
        <v>129</v>
      </c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</row>
    <row r="5" spans="18:19" ht="17.25">
      <c r="R5" s="750" t="s">
        <v>0</v>
      </c>
      <c r="S5" s="750"/>
    </row>
    <row r="6" spans="2:20" s="81" customFormat="1" ht="17.25" thickBot="1">
      <c r="B6" s="81" t="s">
        <v>1</v>
      </c>
      <c r="C6" s="101" t="s">
        <v>3</v>
      </c>
      <c r="D6" s="82" t="s">
        <v>2</v>
      </c>
      <c r="F6" s="81" t="s">
        <v>4</v>
      </c>
      <c r="G6" s="81" t="s">
        <v>140</v>
      </c>
      <c r="H6" s="81" t="s">
        <v>8</v>
      </c>
      <c r="I6" s="81" t="s">
        <v>9</v>
      </c>
      <c r="J6" s="81" t="s">
        <v>10</v>
      </c>
      <c r="K6" s="81" t="s">
        <v>20</v>
      </c>
      <c r="L6" s="81" t="s">
        <v>19</v>
      </c>
      <c r="M6" s="81" t="s">
        <v>14</v>
      </c>
      <c r="N6" s="81" t="s">
        <v>21</v>
      </c>
      <c r="O6" s="81" t="s">
        <v>22</v>
      </c>
      <c r="P6" s="81" t="s">
        <v>42</v>
      </c>
      <c r="Q6" s="102" t="s">
        <v>43</v>
      </c>
      <c r="R6" s="102" t="s">
        <v>154</v>
      </c>
      <c r="S6" s="102" t="s">
        <v>279</v>
      </c>
      <c r="T6" s="81" t="s">
        <v>280</v>
      </c>
    </row>
    <row r="7" spans="1:20" s="83" customFormat="1" ht="67.5" customHeight="1">
      <c r="A7" s="103"/>
      <c r="B7" s="757" t="s">
        <v>127</v>
      </c>
      <c r="C7" s="760" t="s">
        <v>130</v>
      </c>
      <c r="D7" s="763" t="s">
        <v>131</v>
      </c>
      <c r="E7" s="97"/>
      <c r="F7" s="766" t="s">
        <v>136</v>
      </c>
      <c r="G7" s="767"/>
      <c r="H7" s="767"/>
      <c r="I7" s="767"/>
      <c r="J7" s="767"/>
      <c r="K7" s="767"/>
      <c r="L7" s="767"/>
      <c r="M7" s="768"/>
      <c r="N7" s="97"/>
      <c r="O7" s="440" t="s">
        <v>138</v>
      </c>
      <c r="P7" s="97"/>
      <c r="Q7" s="97"/>
      <c r="R7" s="97"/>
      <c r="S7" s="441"/>
      <c r="T7" s="437" t="s">
        <v>236</v>
      </c>
    </row>
    <row r="8" spans="1:20" s="83" customFormat="1" ht="24.75" customHeight="1">
      <c r="A8" s="103"/>
      <c r="B8" s="758"/>
      <c r="C8" s="761"/>
      <c r="D8" s="764"/>
      <c r="E8" s="95"/>
      <c r="F8" s="753" t="s">
        <v>132</v>
      </c>
      <c r="G8" s="753" t="s">
        <v>265</v>
      </c>
      <c r="H8" s="753" t="s">
        <v>266</v>
      </c>
      <c r="I8" s="753" t="s">
        <v>267</v>
      </c>
      <c r="J8" s="769" t="s">
        <v>134</v>
      </c>
      <c r="K8" s="770"/>
      <c r="L8" s="770"/>
      <c r="M8" s="771"/>
      <c r="N8" s="751" t="s">
        <v>133</v>
      </c>
      <c r="O8" s="442"/>
      <c r="P8" s="443"/>
      <c r="Q8" s="443"/>
      <c r="R8" s="443"/>
      <c r="S8" s="444"/>
      <c r="T8" s="438"/>
    </row>
    <row r="9" spans="1:20" s="83" customFormat="1" ht="83.25" customHeight="1" thickBot="1">
      <c r="A9" s="103"/>
      <c r="B9" s="759"/>
      <c r="C9" s="762"/>
      <c r="D9" s="765"/>
      <c r="E9" s="95"/>
      <c r="F9" s="754"/>
      <c r="G9" s="754"/>
      <c r="H9" s="754"/>
      <c r="I9" s="754"/>
      <c r="J9" s="105" t="s">
        <v>152</v>
      </c>
      <c r="K9" s="105" t="s">
        <v>137</v>
      </c>
      <c r="L9" s="105" t="s">
        <v>162</v>
      </c>
      <c r="M9" s="105" t="s">
        <v>153</v>
      </c>
      <c r="N9" s="752"/>
      <c r="O9" s="106" t="s">
        <v>139</v>
      </c>
      <c r="P9" s="107" t="s">
        <v>152</v>
      </c>
      <c r="Q9" s="107" t="s">
        <v>137</v>
      </c>
      <c r="R9" s="107" t="s">
        <v>162</v>
      </c>
      <c r="S9" s="107" t="s">
        <v>245</v>
      </c>
      <c r="T9" s="439"/>
    </row>
    <row r="10" spans="1:20" s="83" customFormat="1" ht="33.75" thickBot="1">
      <c r="A10" s="83">
        <v>1</v>
      </c>
      <c r="B10" s="87"/>
      <c r="C10" s="88" t="s">
        <v>180</v>
      </c>
      <c r="D10" s="89" t="s">
        <v>244</v>
      </c>
      <c r="E10" s="84"/>
      <c r="F10" s="104">
        <v>0</v>
      </c>
      <c r="G10" s="445">
        <v>738</v>
      </c>
      <c r="H10" s="445">
        <v>0</v>
      </c>
      <c r="I10" s="86">
        <v>258828.2415649998</v>
      </c>
      <c r="J10" s="86">
        <v>2224019.0779999997</v>
      </c>
      <c r="K10" s="86">
        <v>6609</v>
      </c>
      <c r="L10" s="86">
        <v>-1650000</v>
      </c>
      <c r="M10" s="86">
        <f>2326984-K10-574019</f>
        <v>1746356</v>
      </c>
      <c r="N10" s="85">
        <f>89.96477%*2586550</f>
        <v>2326983.758435</v>
      </c>
      <c r="O10" s="86"/>
      <c r="P10" s="446"/>
      <c r="Q10" s="86">
        <f>'[6]Sz 1 MEdius'!$C$10/1000+'[6]Sz2 Seres'!$C$19/1000</f>
        <v>390546.56</v>
      </c>
      <c r="R10" s="86">
        <v>0</v>
      </c>
      <c r="S10" s="86">
        <v>2196003</v>
      </c>
      <c r="T10" s="96">
        <f>SUM(Q10:S10)</f>
        <v>2586549.56</v>
      </c>
    </row>
    <row r="11" spans="1:20" ht="33" customHeight="1" thickBot="1">
      <c r="A11" s="83"/>
      <c r="B11" s="755" t="s">
        <v>32</v>
      </c>
      <c r="C11" s="756"/>
      <c r="D11" s="756"/>
      <c r="E11" s="91"/>
      <c r="F11" s="92"/>
      <c r="G11" s="90">
        <f>SUM(F10:F10)</f>
        <v>0</v>
      </c>
      <c r="H11" s="90"/>
      <c r="I11" s="90">
        <f aca="true" t="shared" si="0" ref="I11:P11">SUM(I10:I10)</f>
        <v>258828.2415649998</v>
      </c>
      <c r="J11" s="90">
        <f t="shared" si="0"/>
        <v>2224019.0779999997</v>
      </c>
      <c r="K11" s="90">
        <f t="shared" si="0"/>
        <v>6609</v>
      </c>
      <c r="L11" s="90">
        <f t="shared" si="0"/>
        <v>-1650000</v>
      </c>
      <c r="M11" s="90">
        <f t="shared" si="0"/>
        <v>1746356</v>
      </c>
      <c r="N11" s="93">
        <f t="shared" si="0"/>
        <v>2326983.758435</v>
      </c>
      <c r="O11" s="90">
        <f t="shared" si="0"/>
        <v>0</v>
      </c>
      <c r="P11" s="90">
        <f t="shared" si="0"/>
        <v>0</v>
      </c>
      <c r="Q11" s="90">
        <f>SUM(Q10:Q10)</f>
        <v>390546.56</v>
      </c>
      <c r="R11" s="90">
        <f>SUM(R10:R10)</f>
        <v>0</v>
      </c>
      <c r="S11" s="94">
        <f>SUM(S10)</f>
        <v>2196003</v>
      </c>
      <c r="T11" s="449">
        <f>SUM(Q11:S11)</f>
        <v>2586549.56</v>
      </c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</sheetData>
  <sheetProtection/>
  <mergeCells count="16">
    <mergeCell ref="B11:D11"/>
    <mergeCell ref="B7:B9"/>
    <mergeCell ref="C7:C9"/>
    <mergeCell ref="D7:D9"/>
    <mergeCell ref="F7:M7"/>
    <mergeCell ref="I8:I9"/>
    <mergeCell ref="J8:M8"/>
    <mergeCell ref="F8:F9"/>
    <mergeCell ref="B1:R1"/>
    <mergeCell ref="B2:S2"/>
    <mergeCell ref="B3:S3"/>
    <mergeCell ref="B4:S4"/>
    <mergeCell ref="R5:S5"/>
    <mergeCell ref="N8:N9"/>
    <mergeCell ref="G8:G9"/>
    <mergeCell ref="H8:H9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0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05"/>
  <sheetViews>
    <sheetView workbookViewId="0" topLeftCell="A1">
      <selection activeCell="K15" sqref="K15"/>
    </sheetView>
  </sheetViews>
  <sheetFormatPr defaultColWidth="9.00390625" defaultRowHeight="12.75"/>
  <cols>
    <col min="1" max="1" width="4.375" style="274" customWidth="1"/>
    <col min="2" max="2" width="5.375" style="274" customWidth="1"/>
    <col min="3" max="3" width="4.125" style="274" customWidth="1"/>
    <col min="4" max="4" width="5.75390625" style="274" customWidth="1"/>
    <col min="5" max="5" width="40.875" style="274" customWidth="1"/>
    <col min="6" max="6" width="13.625" style="275" customWidth="1"/>
    <col min="7" max="7" width="14.75390625" style="274" customWidth="1"/>
    <col min="8" max="8" width="17.625" style="274" customWidth="1"/>
    <col min="9" max="9" width="14.75390625" style="274" customWidth="1"/>
    <col min="10" max="10" width="13.125" style="274" bestFit="1" customWidth="1"/>
    <col min="11" max="11" width="12.875" style="274" customWidth="1"/>
    <col min="12" max="12" width="11.75390625" style="274" customWidth="1"/>
    <col min="13" max="16384" width="9.125" style="274" customWidth="1"/>
  </cols>
  <sheetData>
    <row r="1" spans="1:256" s="385" customFormat="1" ht="12.75">
      <c r="A1" s="384" t="s">
        <v>262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  <c r="AT1" s="384"/>
      <c r="AU1" s="384"/>
      <c r="AV1" s="384"/>
      <c r="AW1" s="384"/>
      <c r="AX1" s="384"/>
      <c r="AY1" s="384"/>
      <c r="AZ1" s="384"/>
      <c r="BA1" s="384"/>
      <c r="BB1" s="384"/>
      <c r="BC1" s="384"/>
      <c r="BD1" s="384"/>
      <c r="BE1" s="384"/>
      <c r="BF1" s="384"/>
      <c r="BG1" s="384"/>
      <c r="BH1" s="384"/>
      <c r="BI1" s="384"/>
      <c r="BJ1" s="384"/>
      <c r="BK1" s="384"/>
      <c r="BL1" s="384"/>
      <c r="BM1" s="384"/>
      <c r="BN1" s="384"/>
      <c r="BO1" s="384"/>
      <c r="BP1" s="384"/>
      <c r="BQ1" s="384"/>
      <c r="BR1" s="384"/>
      <c r="BS1" s="384"/>
      <c r="BT1" s="384"/>
      <c r="BU1" s="384"/>
      <c r="BV1" s="384"/>
      <c r="BW1" s="384"/>
      <c r="BX1" s="384"/>
      <c r="BY1" s="384"/>
      <c r="BZ1" s="384"/>
      <c r="CA1" s="384"/>
      <c r="CB1" s="384"/>
      <c r="CC1" s="384"/>
      <c r="CD1" s="384"/>
      <c r="CE1" s="384"/>
      <c r="CF1" s="384"/>
      <c r="CG1" s="384"/>
      <c r="CH1" s="384"/>
      <c r="CI1" s="384"/>
      <c r="CJ1" s="384"/>
      <c r="CK1" s="384"/>
      <c r="CL1" s="384"/>
      <c r="CM1" s="384"/>
      <c r="CN1" s="384"/>
      <c r="CO1" s="384"/>
      <c r="CP1" s="384"/>
      <c r="CQ1" s="384"/>
      <c r="CR1" s="384"/>
      <c r="CS1" s="384"/>
      <c r="CT1" s="384"/>
      <c r="CU1" s="384"/>
      <c r="CV1" s="384"/>
      <c r="CW1" s="384"/>
      <c r="CX1" s="384"/>
      <c r="CY1" s="384"/>
      <c r="CZ1" s="384"/>
      <c r="DA1" s="384"/>
      <c r="DB1" s="384"/>
      <c r="DC1" s="384"/>
      <c r="DD1" s="384"/>
      <c r="DE1" s="384"/>
      <c r="DF1" s="384"/>
      <c r="DG1" s="384"/>
      <c r="DH1" s="384"/>
      <c r="DI1" s="384"/>
      <c r="DJ1" s="384"/>
      <c r="DK1" s="384"/>
      <c r="DL1" s="384"/>
      <c r="DM1" s="384"/>
      <c r="DN1" s="384"/>
      <c r="DO1" s="384"/>
      <c r="DP1" s="384"/>
      <c r="DQ1" s="384"/>
      <c r="DR1" s="384"/>
      <c r="DS1" s="384"/>
      <c r="DT1" s="384"/>
      <c r="DU1" s="384"/>
      <c r="DV1" s="384"/>
      <c r="DW1" s="384"/>
      <c r="DX1" s="384"/>
      <c r="DY1" s="384"/>
      <c r="DZ1" s="384"/>
      <c r="EA1" s="384"/>
      <c r="EB1" s="384"/>
      <c r="EC1" s="384"/>
      <c r="ED1" s="384"/>
      <c r="EE1" s="384"/>
      <c r="EF1" s="384"/>
      <c r="EG1" s="384"/>
      <c r="EH1" s="384"/>
      <c r="EI1" s="384"/>
      <c r="EJ1" s="384"/>
      <c r="EK1" s="384"/>
      <c r="EL1" s="384"/>
      <c r="EM1" s="384"/>
      <c r="EN1" s="384"/>
      <c r="EO1" s="384"/>
      <c r="EP1" s="384"/>
      <c r="EQ1" s="384"/>
      <c r="ER1" s="384"/>
      <c r="ES1" s="384"/>
      <c r="ET1" s="384"/>
      <c r="EU1" s="384"/>
      <c r="EV1" s="384"/>
      <c r="EW1" s="384"/>
      <c r="EX1" s="384"/>
      <c r="EY1" s="384"/>
      <c r="EZ1" s="384"/>
      <c r="FA1" s="384"/>
      <c r="FB1" s="384"/>
      <c r="FC1" s="384"/>
      <c r="FD1" s="384"/>
      <c r="FE1" s="384"/>
      <c r="FF1" s="384"/>
      <c r="FG1" s="384"/>
      <c r="FH1" s="384"/>
      <c r="FI1" s="384"/>
      <c r="FJ1" s="384"/>
      <c r="FK1" s="384"/>
      <c r="FL1" s="384"/>
      <c r="FM1" s="384"/>
      <c r="FN1" s="384"/>
      <c r="FO1" s="384"/>
      <c r="FP1" s="384"/>
      <c r="FQ1" s="384"/>
      <c r="FR1" s="384"/>
      <c r="FS1" s="384"/>
      <c r="FT1" s="384"/>
      <c r="FU1" s="384"/>
      <c r="FV1" s="384"/>
      <c r="FW1" s="384"/>
      <c r="FX1" s="384"/>
      <c r="FY1" s="384"/>
      <c r="FZ1" s="384"/>
      <c r="GA1" s="384"/>
      <c r="GB1" s="384"/>
      <c r="GC1" s="384"/>
      <c r="GD1" s="384"/>
      <c r="GE1" s="384"/>
      <c r="GF1" s="384"/>
      <c r="GG1" s="384"/>
      <c r="GH1" s="384"/>
      <c r="GI1" s="384"/>
      <c r="GJ1" s="384"/>
      <c r="GK1" s="384"/>
      <c r="GL1" s="384"/>
      <c r="GM1" s="384"/>
      <c r="GN1" s="384"/>
      <c r="GO1" s="384"/>
      <c r="GP1" s="384"/>
      <c r="GQ1" s="384"/>
      <c r="GR1" s="384"/>
      <c r="GS1" s="384"/>
      <c r="GT1" s="384"/>
      <c r="GU1" s="384"/>
      <c r="GV1" s="384"/>
      <c r="GW1" s="384"/>
      <c r="GX1" s="384"/>
      <c r="GY1" s="384"/>
      <c r="GZ1" s="384"/>
      <c r="HA1" s="384"/>
      <c r="HB1" s="384"/>
      <c r="HC1" s="384"/>
      <c r="HD1" s="384"/>
      <c r="HE1" s="384"/>
      <c r="HF1" s="384"/>
      <c r="HG1" s="384"/>
      <c r="HH1" s="384"/>
      <c r="HI1" s="384"/>
      <c r="HJ1" s="384"/>
      <c r="HK1" s="384"/>
      <c r="HL1" s="384"/>
      <c r="HM1" s="384"/>
      <c r="HN1" s="384"/>
      <c r="HO1" s="384"/>
      <c r="HP1" s="384"/>
      <c r="HQ1" s="384"/>
      <c r="HR1" s="384"/>
      <c r="HS1" s="384"/>
      <c r="HT1" s="384"/>
      <c r="HU1" s="384"/>
      <c r="HV1" s="384"/>
      <c r="HW1" s="384"/>
      <c r="HX1" s="384"/>
      <c r="HY1" s="384"/>
      <c r="HZ1" s="384"/>
      <c r="IA1" s="384"/>
      <c r="IB1" s="384"/>
      <c r="IC1" s="384"/>
      <c r="ID1" s="384"/>
      <c r="IE1" s="384"/>
      <c r="IF1" s="384"/>
      <c r="IG1" s="384"/>
      <c r="IH1" s="384"/>
      <c r="II1" s="384"/>
      <c r="IJ1" s="384"/>
      <c r="IK1" s="384"/>
      <c r="IL1" s="384"/>
      <c r="IM1" s="384"/>
      <c r="IN1" s="384"/>
      <c r="IO1" s="384"/>
      <c r="IP1" s="384"/>
      <c r="IQ1" s="384"/>
      <c r="IR1" s="384"/>
      <c r="IS1" s="384"/>
      <c r="IT1" s="384"/>
      <c r="IU1" s="384"/>
      <c r="IV1" s="384"/>
    </row>
    <row r="2" spans="1:256" s="385" customFormat="1" ht="12.75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F2" s="384"/>
      <c r="BG2" s="384"/>
      <c r="BH2" s="384"/>
      <c r="BI2" s="384"/>
      <c r="BJ2" s="384"/>
      <c r="BK2" s="384"/>
      <c r="BL2" s="384"/>
      <c r="BM2" s="384"/>
      <c r="BN2" s="384"/>
      <c r="BO2" s="384"/>
      <c r="BP2" s="384"/>
      <c r="BQ2" s="384"/>
      <c r="BR2" s="384"/>
      <c r="BS2" s="384"/>
      <c r="BT2" s="384"/>
      <c r="BU2" s="384"/>
      <c r="BV2" s="384"/>
      <c r="BW2" s="384"/>
      <c r="BX2" s="384"/>
      <c r="BY2" s="384"/>
      <c r="BZ2" s="384"/>
      <c r="CA2" s="384"/>
      <c r="CB2" s="384"/>
      <c r="CC2" s="384"/>
      <c r="CD2" s="384"/>
      <c r="CE2" s="384"/>
      <c r="CF2" s="384"/>
      <c r="CG2" s="384"/>
      <c r="CH2" s="384"/>
      <c r="CI2" s="384"/>
      <c r="CJ2" s="384"/>
      <c r="CK2" s="384"/>
      <c r="CL2" s="384"/>
      <c r="CM2" s="384"/>
      <c r="CN2" s="384"/>
      <c r="CO2" s="384"/>
      <c r="CP2" s="384"/>
      <c r="CQ2" s="384"/>
      <c r="CR2" s="384"/>
      <c r="CS2" s="384"/>
      <c r="CT2" s="384"/>
      <c r="CU2" s="384"/>
      <c r="CV2" s="384"/>
      <c r="CW2" s="384"/>
      <c r="CX2" s="384"/>
      <c r="CY2" s="384"/>
      <c r="CZ2" s="384"/>
      <c r="DA2" s="384"/>
      <c r="DB2" s="384"/>
      <c r="DC2" s="384"/>
      <c r="DD2" s="384"/>
      <c r="DE2" s="384"/>
      <c r="DF2" s="384"/>
      <c r="DG2" s="384"/>
      <c r="DH2" s="384"/>
      <c r="DI2" s="384"/>
      <c r="DJ2" s="384"/>
      <c r="DK2" s="384"/>
      <c r="DL2" s="384"/>
      <c r="DM2" s="384"/>
      <c r="DN2" s="384"/>
      <c r="DO2" s="384"/>
      <c r="DP2" s="384"/>
      <c r="DQ2" s="384"/>
      <c r="DR2" s="384"/>
      <c r="DS2" s="384"/>
      <c r="DT2" s="384"/>
      <c r="DU2" s="384"/>
      <c r="DV2" s="384"/>
      <c r="DW2" s="384"/>
      <c r="DX2" s="384"/>
      <c r="DY2" s="384"/>
      <c r="DZ2" s="384"/>
      <c r="EA2" s="384"/>
      <c r="EB2" s="384"/>
      <c r="EC2" s="384"/>
      <c r="ED2" s="384"/>
      <c r="EE2" s="384"/>
      <c r="EF2" s="384"/>
      <c r="EG2" s="384"/>
      <c r="EH2" s="384"/>
      <c r="EI2" s="384"/>
      <c r="EJ2" s="384"/>
      <c r="EK2" s="384"/>
      <c r="EL2" s="384"/>
      <c r="EM2" s="384"/>
      <c r="EN2" s="384"/>
      <c r="EO2" s="384"/>
      <c r="EP2" s="384"/>
      <c r="EQ2" s="384"/>
      <c r="ER2" s="384"/>
      <c r="ES2" s="384"/>
      <c r="ET2" s="384"/>
      <c r="EU2" s="384"/>
      <c r="EV2" s="384"/>
      <c r="EW2" s="384"/>
      <c r="EX2" s="384"/>
      <c r="EY2" s="384"/>
      <c r="EZ2" s="384"/>
      <c r="FA2" s="384"/>
      <c r="FB2" s="384"/>
      <c r="FC2" s="384"/>
      <c r="FD2" s="384"/>
      <c r="FE2" s="384"/>
      <c r="FF2" s="384"/>
      <c r="FG2" s="384"/>
      <c r="FH2" s="384"/>
      <c r="FI2" s="384"/>
      <c r="FJ2" s="384"/>
      <c r="FK2" s="384"/>
      <c r="FL2" s="384"/>
      <c r="FM2" s="384"/>
      <c r="FN2" s="384"/>
      <c r="FO2" s="384"/>
      <c r="FP2" s="384"/>
      <c r="FQ2" s="384"/>
      <c r="FR2" s="384"/>
      <c r="FS2" s="384"/>
      <c r="FT2" s="384"/>
      <c r="FU2" s="384"/>
      <c r="FV2" s="384"/>
      <c r="FW2" s="384"/>
      <c r="FX2" s="384"/>
      <c r="FY2" s="384"/>
      <c r="FZ2" s="384"/>
      <c r="GA2" s="384"/>
      <c r="GB2" s="384"/>
      <c r="GC2" s="384"/>
      <c r="GD2" s="384"/>
      <c r="GE2" s="384"/>
      <c r="GF2" s="384"/>
      <c r="GG2" s="384"/>
      <c r="GH2" s="384"/>
      <c r="GI2" s="384"/>
      <c r="GJ2" s="384"/>
      <c r="GK2" s="384"/>
      <c r="GL2" s="384"/>
      <c r="GM2" s="384"/>
      <c r="GN2" s="384"/>
      <c r="GO2" s="384"/>
      <c r="GP2" s="384"/>
      <c r="GQ2" s="384"/>
      <c r="GR2" s="384"/>
      <c r="GS2" s="384"/>
      <c r="GT2" s="384"/>
      <c r="GU2" s="384"/>
      <c r="GV2" s="384"/>
      <c r="GW2" s="384"/>
      <c r="GX2" s="384"/>
      <c r="GY2" s="384"/>
      <c r="GZ2" s="384"/>
      <c r="HA2" s="384"/>
      <c r="HB2" s="384"/>
      <c r="HC2" s="384"/>
      <c r="HD2" s="384"/>
      <c r="HE2" s="384"/>
      <c r="HF2" s="384"/>
      <c r="HG2" s="384"/>
      <c r="HH2" s="384"/>
      <c r="HI2" s="384"/>
      <c r="HJ2" s="384"/>
      <c r="HK2" s="384"/>
      <c r="HL2" s="384"/>
      <c r="HM2" s="384"/>
      <c r="HN2" s="384"/>
      <c r="HO2" s="384"/>
      <c r="HP2" s="384"/>
      <c r="HQ2" s="384"/>
      <c r="HR2" s="384"/>
      <c r="HS2" s="384"/>
      <c r="HT2" s="384"/>
      <c r="HU2" s="384"/>
      <c r="HV2" s="384"/>
      <c r="HW2" s="384"/>
      <c r="HX2" s="384"/>
      <c r="HY2" s="384"/>
      <c r="HZ2" s="384"/>
      <c r="IA2" s="384"/>
      <c r="IB2" s="384"/>
      <c r="IC2" s="384"/>
      <c r="ID2" s="384"/>
      <c r="IE2" s="384"/>
      <c r="IF2" s="384"/>
      <c r="IG2" s="384"/>
      <c r="IH2" s="384"/>
      <c r="II2" s="384"/>
      <c r="IJ2" s="384"/>
      <c r="IK2" s="384"/>
      <c r="IL2" s="384"/>
      <c r="IM2" s="384"/>
      <c r="IN2" s="384"/>
      <c r="IO2" s="384"/>
      <c r="IP2" s="384"/>
      <c r="IQ2" s="384"/>
      <c r="IR2" s="384"/>
      <c r="IS2" s="384"/>
      <c r="IT2" s="384"/>
      <c r="IU2" s="384"/>
      <c r="IV2" s="384"/>
    </row>
    <row r="3" spans="1:10" ht="12.75">
      <c r="A3" s="274" t="s">
        <v>164</v>
      </c>
      <c r="I3" s="276"/>
      <c r="J3" s="276"/>
    </row>
    <row r="4" ht="12.75">
      <c r="E4" s="277" t="s">
        <v>278</v>
      </c>
    </row>
    <row r="5" ht="12.75">
      <c r="E5" s="277" t="s">
        <v>224</v>
      </c>
    </row>
    <row r="6" ht="13.5" thickBot="1"/>
    <row r="7" spans="1:9" ht="15" customHeight="1" thickTop="1">
      <c r="A7" s="773" t="s">
        <v>165</v>
      </c>
      <c r="B7" s="774"/>
      <c r="C7" s="774"/>
      <c r="D7" s="774"/>
      <c r="E7" s="774"/>
      <c r="F7" s="774"/>
      <c r="G7" s="386"/>
      <c r="H7" s="387" t="s">
        <v>166</v>
      </c>
      <c r="I7" s="388" t="s">
        <v>167</v>
      </c>
    </row>
    <row r="8" spans="1:9" ht="12.75">
      <c r="A8" s="775"/>
      <c r="B8" s="776"/>
      <c r="C8" s="776"/>
      <c r="D8" s="776"/>
      <c r="E8" s="776"/>
      <c r="F8" s="776"/>
      <c r="G8" s="389"/>
      <c r="H8" s="389"/>
      <c r="I8" s="390">
        <f>I9+I35+I50-1</f>
        <v>3045910.7176189013</v>
      </c>
    </row>
    <row r="9" spans="1:9" s="299" customFormat="1" ht="12.75">
      <c r="A9" s="325"/>
      <c r="B9" s="325" t="s">
        <v>168</v>
      </c>
      <c r="C9" s="325"/>
      <c r="D9" s="325"/>
      <c r="E9" s="325"/>
      <c r="F9" s="325"/>
      <c r="G9" s="325"/>
      <c r="H9" s="325"/>
      <c r="I9" s="327">
        <f>I11+I15+I23+I27+I31+I20</f>
        <v>1789332.277</v>
      </c>
    </row>
    <row r="10" spans="1:9" ht="12.75">
      <c r="A10" s="278"/>
      <c r="B10" s="293"/>
      <c r="C10" s="294"/>
      <c r="D10" s="295"/>
      <c r="E10" s="296"/>
      <c r="F10" s="283"/>
      <c r="G10" s="282"/>
      <c r="H10" s="279"/>
      <c r="I10" s="284"/>
    </row>
    <row r="11" spans="1:9" s="299" customFormat="1" ht="13.5">
      <c r="A11" s="292"/>
      <c r="B11" s="391" t="s">
        <v>225</v>
      </c>
      <c r="C11" s="392"/>
      <c r="D11" s="295"/>
      <c r="E11" s="296"/>
      <c r="F11" s="297"/>
      <c r="G11" s="297"/>
      <c r="H11" s="297"/>
      <c r="I11" s="320">
        <f>I59</f>
        <v>36716.277</v>
      </c>
    </row>
    <row r="12" spans="1:9" s="299" customFormat="1" ht="12.75">
      <c r="A12" s="292"/>
      <c r="B12" s="287"/>
      <c r="C12" s="393" t="s">
        <v>226</v>
      </c>
      <c r="D12" s="393"/>
      <c r="E12" s="393"/>
      <c r="F12" s="394"/>
      <c r="G12" s="393"/>
      <c r="H12" s="393">
        <v>1496</v>
      </c>
      <c r="I12" s="288"/>
    </row>
    <row r="13" spans="1:9" ht="12.75">
      <c r="A13" s="278"/>
      <c r="B13" s="287"/>
      <c r="C13" s="405" t="s">
        <v>118</v>
      </c>
      <c r="D13" s="405"/>
      <c r="E13" s="406"/>
      <c r="F13" s="318"/>
      <c r="G13" s="312"/>
      <c r="H13" s="312">
        <f>I11-H12</f>
        <v>35220.277</v>
      </c>
      <c r="I13" s="288"/>
    </row>
    <row r="14" spans="1:9" ht="12.75">
      <c r="A14" s="278"/>
      <c r="B14" s="287"/>
      <c r="C14" s="396"/>
      <c r="D14" s="297"/>
      <c r="E14" s="297"/>
      <c r="F14" s="396"/>
      <c r="G14" s="297"/>
      <c r="H14" s="297"/>
      <c r="I14" s="302"/>
    </row>
    <row r="15" spans="1:9" s="299" customFormat="1" ht="12.75">
      <c r="A15" s="292"/>
      <c r="B15" s="304" t="s">
        <v>180</v>
      </c>
      <c r="C15" s="279"/>
      <c r="D15" s="279"/>
      <c r="E15" s="279"/>
      <c r="F15" s="321"/>
      <c r="G15" s="297"/>
      <c r="H15" s="297"/>
      <c r="I15" s="305">
        <f>I60</f>
        <v>0</v>
      </c>
    </row>
    <row r="16" spans="1:9" s="299" customFormat="1" ht="12.75">
      <c r="A16" s="292"/>
      <c r="B16" s="397"/>
      <c r="C16" s="777" t="s">
        <v>227</v>
      </c>
      <c r="D16" s="777"/>
      <c r="E16" s="777"/>
      <c r="F16" s="300"/>
      <c r="G16" s="301"/>
      <c r="H16" s="301">
        <f>H60</f>
        <v>0</v>
      </c>
      <c r="I16" s="302"/>
    </row>
    <row r="17" spans="1:9" s="299" customFormat="1" ht="24" customHeight="1">
      <c r="A17" s="398"/>
      <c r="B17" s="297"/>
      <c r="C17" s="399" t="s">
        <v>170</v>
      </c>
      <c r="D17" s="399"/>
      <c r="E17" s="400"/>
      <c r="F17" s="319"/>
      <c r="G17" s="307"/>
      <c r="H17" s="307">
        <f>I15-H16-H18</f>
        <v>0</v>
      </c>
      <c r="I17" s="281"/>
    </row>
    <row r="18" spans="1:9" ht="12.75">
      <c r="A18" s="278"/>
      <c r="B18" s="287"/>
      <c r="C18" s="395" t="s">
        <v>124</v>
      </c>
      <c r="D18" s="395"/>
      <c r="E18" s="395"/>
      <c r="F18" s="395"/>
      <c r="G18" s="395"/>
      <c r="H18" s="395">
        <v>0</v>
      </c>
      <c r="I18" s="288"/>
    </row>
    <row r="19" spans="1:9" s="299" customFormat="1" ht="12.75">
      <c r="A19" s="292"/>
      <c r="B19" s="287"/>
      <c r="C19" s="297"/>
      <c r="D19" s="297"/>
      <c r="E19" s="297"/>
      <c r="F19" s="297"/>
      <c r="G19" s="297"/>
      <c r="H19" s="297"/>
      <c r="I19" s="305"/>
    </row>
    <row r="20" spans="1:9" s="299" customFormat="1" ht="12.75">
      <c r="A20" s="292"/>
      <c r="B20" s="304" t="s">
        <v>243</v>
      </c>
      <c r="C20" s="279"/>
      <c r="D20" s="279"/>
      <c r="E20" s="279"/>
      <c r="F20" s="321"/>
      <c r="G20" s="297"/>
      <c r="H20" s="297"/>
      <c r="I20" s="305">
        <f>I61</f>
        <v>1650000</v>
      </c>
    </row>
    <row r="21" spans="1:9" s="299" customFormat="1" ht="12.75">
      <c r="A21" s="292"/>
      <c r="B21" s="304"/>
      <c r="C21" s="395" t="s">
        <v>124</v>
      </c>
      <c r="D21" s="395"/>
      <c r="E21" s="395"/>
      <c r="F21" s="395"/>
      <c r="G21" s="395"/>
      <c r="H21" s="395">
        <f>I20</f>
        <v>1650000</v>
      </c>
      <c r="I21" s="305"/>
    </row>
    <row r="22" spans="1:9" s="299" customFormat="1" ht="12.75">
      <c r="A22" s="292"/>
      <c r="B22" s="401"/>
      <c r="C22" s="297"/>
      <c r="D22" s="297"/>
      <c r="E22" s="297"/>
      <c r="F22" s="297"/>
      <c r="G22" s="297"/>
      <c r="H22" s="297"/>
      <c r="I22" s="302"/>
    </row>
    <row r="23" spans="1:9" s="299" customFormat="1" ht="12.75">
      <c r="A23" s="292"/>
      <c r="B23" s="402" t="str">
        <f>B64</f>
        <v>Irodai eszköz beszerzés</v>
      </c>
      <c r="C23" s="297"/>
      <c r="D23" s="297"/>
      <c r="E23" s="297"/>
      <c r="F23" s="297"/>
      <c r="G23" s="297"/>
      <c r="H23" s="297"/>
      <c r="I23" s="305">
        <f>I64</f>
        <v>1016</v>
      </c>
    </row>
    <row r="24" spans="1:9" s="299" customFormat="1" ht="12.75">
      <c r="A24" s="292"/>
      <c r="B24" s="397"/>
      <c r="C24" s="777" t="s">
        <v>227</v>
      </c>
      <c r="D24" s="777"/>
      <c r="E24" s="777"/>
      <c r="F24" s="300"/>
      <c r="G24" s="301"/>
      <c r="H24" s="301">
        <f>H64</f>
        <v>216</v>
      </c>
      <c r="I24" s="302"/>
    </row>
    <row r="25" spans="1:10" s="299" customFormat="1" ht="12.75">
      <c r="A25" s="292"/>
      <c r="B25" s="401"/>
      <c r="C25" s="405" t="s">
        <v>118</v>
      </c>
      <c r="D25" s="405"/>
      <c r="E25" s="406"/>
      <c r="F25" s="318"/>
      <c r="G25" s="312"/>
      <c r="H25" s="312">
        <f>I23-H24</f>
        <v>800</v>
      </c>
      <c r="I25" s="302"/>
      <c r="J25" s="306"/>
    </row>
    <row r="26" spans="1:9" s="299" customFormat="1" ht="12.75">
      <c r="A26" s="292"/>
      <c r="B26" s="401"/>
      <c r="C26" s="297"/>
      <c r="D26" s="297"/>
      <c r="E26" s="297"/>
      <c r="F26" s="297"/>
      <c r="G26" s="297"/>
      <c r="H26" s="297"/>
      <c r="I26" s="302"/>
    </row>
    <row r="27" spans="1:9" s="299" customFormat="1" ht="12.75">
      <c r="A27" s="292"/>
      <c r="B27" s="402" t="str">
        <f>B62</f>
        <v>Beruházási költségek (pótlási feladatkörbe tatozó)</v>
      </c>
      <c r="C27" s="297"/>
      <c r="D27" s="297"/>
      <c r="E27" s="297"/>
      <c r="F27" s="297"/>
      <c r="G27" s="297"/>
      <c r="H27" s="297"/>
      <c r="I27" s="305">
        <f>I62</f>
        <v>50800</v>
      </c>
    </row>
    <row r="28" spans="1:9" s="299" customFormat="1" ht="12.75">
      <c r="A28" s="292"/>
      <c r="B28" s="397"/>
      <c r="C28" s="777" t="s">
        <v>227</v>
      </c>
      <c r="D28" s="777"/>
      <c r="E28" s="777"/>
      <c r="F28" s="300"/>
      <c r="G28" s="301"/>
      <c r="H28" s="301">
        <f>H62</f>
        <v>10800</v>
      </c>
      <c r="I28" s="302"/>
    </row>
    <row r="29" spans="1:10" s="299" customFormat="1" ht="12.75">
      <c r="A29" s="292"/>
      <c r="B29" s="401"/>
      <c r="C29" s="405" t="s">
        <v>118</v>
      </c>
      <c r="D29" s="405"/>
      <c r="E29" s="406"/>
      <c r="F29" s="318"/>
      <c r="G29" s="312"/>
      <c r="H29" s="312">
        <f>I27-H28-H30</f>
        <v>40000</v>
      </c>
      <c r="I29" s="302"/>
      <c r="J29" s="306"/>
    </row>
    <row r="30" spans="1:9" s="306" customFormat="1" ht="13.5" customHeight="1">
      <c r="A30" s="404"/>
      <c r="B30" s="297"/>
      <c r="C30" s="395" t="s">
        <v>124</v>
      </c>
      <c r="D30" s="395"/>
      <c r="E30" s="395"/>
      <c r="F30" s="395"/>
      <c r="G30" s="395"/>
      <c r="H30" s="395">
        <v>0</v>
      </c>
      <c r="I30" s="320"/>
    </row>
    <row r="31" spans="1:9" s="299" customFormat="1" ht="12.75">
      <c r="A31" s="292"/>
      <c r="B31" s="402" t="str">
        <f>B63</f>
        <v>Felújítási költségek</v>
      </c>
      <c r="C31" s="297"/>
      <c r="D31" s="297"/>
      <c r="E31" s="297"/>
      <c r="F31" s="297"/>
      <c r="G31" s="297"/>
      <c r="H31" s="297"/>
      <c r="I31" s="305">
        <f>I63</f>
        <v>50800</v>
      </c>
    </row>
    <row r="32" spans="1:9" s="299" customFormat="1" ht="12.75">
      <c r="A32" s="292"/>
      <c r="B32" s="397"/>
      <c r="C32" s="778" t="s">
        <v>227</v>
      </c>
      <c r="D32" s="779"/>
      <c r="E32" s="780"/>
      <c r="F32" s="300"/>
      <c r="G32" s="301"/>
      <c r="H32" s="301">
        <f>H63</f>
        <v>10800</v>
      </c>
      <c r="I32" s="302"/>
    </row>
    <row r="33" spans="1:10" s="299" customFormat="1" ht="12.75">
      <c r="A33" s="292"/>
      <c r="B33" s="401"/>
      <c r="C33" s="781" t="s">
        <v>230</v>
      </c>
      <c r="D33" s="781"/>
      <c r="E33" s="781"/>
      <c r="F33" s="289"/>
      <c r="G33" s="290"/>
      <c r="H33" s="312">
        <f>I31-H32</f>
        <v>40000</v>
      </c>
      <c r="I33" s="302"/>
      <c r="J33" s="306"/>
    </row>
    <row r="34" spans="1:9" s="299" customFormat="1" ht="12.75">
      <c r="A34" s="403"/>
      <c r="B34" s="402"/>
      <c r="C34" s="297"/>
      <c r="D34" s="297"/>
      <c r="E34" s="297"/>
      <c r="F34" s="297"/>
      <c r="G34" s="297"/>
      <c r="H34" s="297"/>
      <c r="I34" s="305"/>
    </row>
    <row r="35" spans="1:9" s="299" customFormat="1" ht="14.25" customHeight="1">
      <c r="A35" s="325"/>
      <c r="B35" s="325" t="s">
        <v>172</v>
      </c>
      <c r="C35" s="325"/>
      <c r="D35" s="325"/>
      <c r="E35" s="325"/>
      <c r="F35" s="325"/>
      <c r="G35" s="325"/>
      <c r="H35" s="325"/>
      <c r="I35" s="327">
        <f>I66</f>
        <v>232554.4406189015</v>
      </c>
    </row>
    <row r="36" spans="1:9" s="299" customFormat="1" ht="24" customHeight="1">
      <c r="A36" s="304"/>
      <c r="B36" s="304" t="s">
        <v>173</v>
      </c>
      <c r="C36" s="304"/>
      <c r="D36" s="304"/>
      <c r="E36" s="304"/>
      <c r="F36" s="304"/>
      <c r="G36" s="304"/>
      <c r="H36" s="304"/>
      <c r="I36" s="305">
        <f>I67+I70</f>
        <v>51336.4406189015</v>
      </c>
    </row>
    <row r="37" spans="1:9" s="306" customFormat="1" ht="24" customHeight="1">
      <c r="A37" s="404"/>
      <c r="B37" s="397"/>
      <c r="C37" s="777" t="s">
        <v>227</v>
      </c>
      <c r="D37" s="777"/>
      <c r="E37" s="777"/>
      <c r="F37" s="300"/>
      <c r="G37" s="301"/>
      <c r="H37" s="301">
        <f>H71+H73</f>
        <v>3836.26935</v>
      </c>
      <c r="I37" s="302"/>
    </row>
    <row r="38" spans="1:9" s="299" customFormat="1" ht="24" customHeight="1">
      <c r="A38" s="398"/>
      <c r="B38" s="285"/>
      <c r="C38" s="285" t="s">
        <v>228</v>
      </c>
      <c r="D38" s="285"/>
      <c r="E38" s="316"/>
      <c r="F38" s="317"/>
      <c r="G38" s="285"/>
      <c r="H38" s="285"/>
      <c r="I38" s="298">
        <f>I36-H37</f>
        <v>47500.1712689015</v>
      </c>
    </row>
    <row r="39" spans="1:9" s="314" customFormat="1" ht="24" customHeight="1">
      <c r="A39" s="313"/>
      <c r="B39" s="279"/>
      <c r="C39" s="405" t="s">
        <v>118</v>
      </c>
      <c r="D39" s="405"/>
      <c r="E39" s="406"/>
      <c r="F39" s="318"/>
      <c r="G39" s="312"/>
      <c r="H39" s="312">
        <f>I38-H40</f>
        <v>47500.1712689015</v>
      </c>
      <c r="I39" s="302"/>
    </row>
    <row r="40" spans="1:9" s="299" customFormat="1" ht="24" customHeight="1">
      <c r="A40" s="292"/>
      <c r="B40" s="279"/>
      <c r="C40" s="785" t="s">
        <v>170</v>
      </c>
      <c r="D40" s="786"/>
      <c r="E40" s="787"/>
      <c r="F40" s="319"/>
      <c r="G40" s="307"/>
      <c r="H40" s="307">
        <f>G73</f>
        <v>0</v>
      </c>
      <c r="I40" s="302"/>
    </row>
    <row r="41" spans="1:9" s="299" customFormat="1" ht="24" customHeight="1">
      <c r="A41" s="292"/>
      <c r="B41" s="309"/>
      <c r="C41" s="309"/>
      <c r="D41" s="309"/>
      <c r="E41" s="407"/>
      <c r="F41" s="408"/>
      <c r="G41" s="309"/>
      <c r="H41" s="309"/>
      <c r="I41" s="310"/>
    </row>
    <row r="42" spans="1:9" s="311" customFormat="1" ht="24" customHeight="1">
      <c r="A42" s="308"/>
      <c r="B42" s="409" t="s">
        <v>222</v>
      </c>
      <c r="C42" s="409"/>
      <c r="D42" s="315"/>
      <c r="E42" s="315"/>
      <c r="F42" s="328"/>
      <c r="G42" s="315"/>
      <c r="H42" s="315"/>
      <c r="I42" s="288">
        <f>I75</f>
        <v>62872</v>
      </c>
    </row>
    <row r="43" spans="1:9" s="323" customFormat="1" ht="12.75">
      <c r="A43" s="324"/>
      <c r="B43" s="279"/>
      <c r="C43" s="405" t="s">
        <v>229</v>
      </c>
      <c r="D43" s="405"/>
      <c r="E43" s="290"/>
      <c r="F43" s="289"/>
      <c r="G43" s="290"/>
      <c r="H43" s="291">
        <f>I42</f>
        <v>62872</v>
      </c>
      <c r="I43" s="288"/>
    </row>
    <row r="44" spans="1:9" ht="12.75" customHeight="1">
      <c r="A44" s="278"/>
      <c r="B44" s="279"/>
      <c r="C44" s="395" t="s">
        <v>124</v>
      </c>
      <c r="D44" s="395"/>
      <c r="E44" s="395"/>
      <c r="F44" s="395"/>
      <c r="G44" s="395"/>
      <c r="H44" s="395">
        <v>0</v>
      </c>
      <c r="I44" s="288"/>
    </row>
    <row r="45" spans="1:9" ht="12.75">
      <c r="A45" s="278"/>
      <c r="B45" s="279"/>
      <c r="C45" s="279"/>
      <c r="D45" s="279"/>
      <c r="E45" s="279"/>
      <c r="F45" s="303"/>
      <c r="G45" s="304"/>
      <c r="H45" s="410"/>
      <c r="I45" s="305"/>
    </row>
    <row r="46" spans="1:9" s="299" customFormat="1" ht="13.5">
      <c r="A46" s="292"/>
      <c r="B46" s="304" t="s">
        <v>174</v>
      </c>
      <c r="C46" s="315"/>
      <c r="D46" s="315"/>
      <c r="E46" s="315"/>
      <c r="F46" s="303"/>
      <c r="G46" s="304"/>
      <c r="H46" s="304"/>
      <c r="I46" s="320">
        <f>I76</f>
        <v>118346</v>
      </c>
    </row>
    <row r="47" spans="1:9" s="306" customFormat="1" ht="13.5">
      <c r="A47" s="404"/>
      <c r="B47" s="297"/>
      <c r="C47" s="781" t="s">
        <v>230</v>
      </c>
      <c r="D47" s="781"/>
      <c r="E47" s="781"/>
      <c r="F47" s="289"/>
      <c r="G47" s="290"/>
      <c r="H47" s="312">
        <f>I46</f>
        <v>118346</v>
      </c>
      <c r="I47" s="320"/>
    </row>
    <row r="48" spans="1:9" s="306" customFormat="1" ht="12.75">
      <c r="A48" s="404"/>
      <c r="B48" s="279"/>
      <c r="C48" s="395" t="s">
        <v>124</v>
      </c>
      <c r="D48" s="395"/>
      <c r="E48" s="395"/>
      <c r="F48" s="395"/>
      <c r="G48" s="395"/>
      <c r="H48" s="395">
        <v>0</v>
      </c>
      <c r="I48" s="281"/>
    </row>
    <row r="49" spans="1:9" s="299" customFormat="1" ht="12.75">
      <c r="A49" s="292"/>
      <c r="B49" s="297"/>
      <c r="C49" s="401"/>
      <c r="D49" s="401"/>
      <c r="E49" s="401"/>
      <c r="F49" s="297"/>
      <c r="G49" s="297"/>
      <c r="H49" s="297"/>
      <c r="I49" s="302"/>
    </row>
    <row r="50" spans="1:9" s="299" customFormat="1" ht="18.75" customHeight="1">
      <c r="A50" s="292"/>
      <c r="B50" s="304" t="s">
        <v>171</v>
      </c>
      <c r="C50" s="315"/>
      <c r="D50" s="315"/>
      <c r="E50" s="315"/>
      <c r="F50" s="303"/>
      <c r="G50" s="304"/>
      <c r="H50" s="304"/>
      <c r="I50" s="320">
        <f>I79</f>
        <v>1024025</v>
      </c>
    </row>
    <row r="51" spans="1:9" s="306" customFormat="1" ht="12.75" customHeight="1">
      <c r="A51" s="404"/>
      <c r="B51" s="279"/>
      <c r="C51" s="781" t="s">
        <v>230</v>
      </c>
      <c r="D51" s="781"/>
      <c r="E51" s="781"/>
      <c r="F51" s="289"/>
      <c r="G51" s="290"/>
      <c r="H51" s="312">
        <f>4729+82502</f>
        <v>87231</v>
      </c>
      <c r="I51" s="281"/>
    </row>
    <row r="52" spans="1:9" ht="14.25" customHeight="1">
      <c r="A52" s="278"/>
      <c r="B52" s="279"/>
      <c r="C52" s="793" t="s">
        <v>229</v>
      </c>
      <c r="D52" s="793"/>
      <c r="E52" s="793"/>
      <c r="F52" s="312"/>
      <c r="G52" s="312"/>
      <c r="H52" s="312">
        <f>532207+195613-4729+64</f>
        <v>723155</v>
      </c>
      <c r="I52" s="281"/>
    </row>
    <row r="53" spans="1:9" ht="14.25" customHeight="1">
      <c r="A53" s="278"/>
      <c r="B53" s="279"/>
      <c r="C53" s="411" t="s">
        <v>227</v>
      </c>
      <c r="D53" s="411"/>
      <c r="E53" s="411"/>
      <c r="F53" s="301"/>
      <c r="G53" s="301"/>
      <c r="H53" s="301">
        <f>18090</f>
        <v>18090</v>
      </c>
      <c r="I53" s="281"/>
    </row>
    <row r="54" spans="1:9" ht="14.25" customHeight="1">
      <c r="A54" s="278"/>
      <c r="B54" s="279"/>
      <c r="C54" s="395" t="s">
        <v>124</v>
      </c>
      <c r="D54" s="395"/>
      <c r="E54" s="395"/>
      <c r="F54" s="395"/>
      <c r="G54" s="395"/>
      <c r="H54" s="395">
        <f>I50-H51-H52-H53</f>
        <v>195549</v>
      </c>
      <c r="I54" s="281"/>
    </row>
    <row r="55" spans="1:9" ht="14.25" customHeight="1">
      <c r="A55" s="278"/>
      <c r="B55" s="297"/>
      <c r="C55" s="297"/>
      <c r="D55" s="297"/>
      <c r="E55" s="297"/>
      <c r="F55" s="321"/>
      <c r="G55" s="297"/>
      <c r="H55" s="297"/>
      <c r="I55" s="322"/>
    </row>
    <row r="56" spans="1:10" ht="13.5">
      <c r="A56" s="412" t="s">
        <v>175</v>
      </c>
      <c r="B56" s="413"/>
      <c r="C56" s="413"/>
      <c r="D56" s="413"/>
      <c r="E56" s="413"/>
      <c r="F56" s="413"/>
      <c r="G56" s="414" t="s">
        <v>176</v>
      </c>
      <c r="H56" s="414" t="s">
        <v>177</v>
      </c>
      <c r="I56" s="415" t="s">
        <v>178</v>
      </c>
      <c r="J56" s="416"/>
    </row>
    <row r="57" spans="1:9" s="323" customFormat="1" ht="15" customHeight="1">
      <c r="A57" s="412"/>
      <c r="B57" s="413"/>
      <c r="C57" s="413"/>
      <c r="D57" s="413"/>
      <c r="E57" s="413"/>
      <c r="F57" s="413"/>
      <c r="G57" s="417">
        <f>G58+G66+G79-1</f>
        <v>3019220.6482689017</v>
      </c>
      <c r="H57" s="417">
        <f>H58+H66+H79</f>
        <v>26690.069349999998</v>
      </c>
      <c r="I57" s="390">
        <f>I58+I66+I79-1</f>
        <v>3045910.7176189013</v>
      </c>
    </row>
    <row r="58" spans="1:10" ht="12.75">
      <c r="A58" s="324"/>
      <c r="B58" s="325" t="s">
        <v>179</v>
      </c>
      <c r="C58" s="325"/>
      <c r="D58" s="325"/>
      <c r="E58" s="325"/>
      <c r="F58" s="326"/>
      <c r="G58" s="325">
        <f>G59+G60+G64+G62+G63+G61</f>
        <v>1767516.277</v>
      </c>
      <c r="H58" s="325">
        <f>H59+H60+H64+H62+H63+H61</f>
        <v>21816</v>
      </c>
      <c r="I58" s="325">
        <f>I59+I60+I64+I62+I63+I61</f>
        <v>1789332.277</v>
      </c>
      <c r="J58" s="306"/>
    </row>
    <row r="59" spans="1:11" s="323" customFormat="1" ht="13.5">
      <c r="A59" s="278"/>
      <c r="B59" s="418" t="s">
        <v>169</v>
      </c>
      <c r="C59" s="447"/>
      <c r="D59" s="447"/>
      <c r="E59" s="447"/>
      <c r="F59" s="419"/>
      <c r="G59" s="315">
        <v>36716.277</v>
      </c>
      <c r="H59" s="315">
        <v>0</v>
      </c>
      <c r="I59" s="448">
        <v>36716.277</v>
      </c>
      <c r="K59" s="274"/>
    </row>
    <row r="60" spans="1:9" ht="12.75">
      <c r="A60" s="324"/>
      <c r="B60" s="782" t="s">
        <v>180</v>
      </c>
      <c r="C60" s="783"/>
      <c r="D60" s="783"/>
      <c r="E60" s="784"/>
      <c r="F60" s="315"/>
      <c r="G60" s="315">
        <v>0</v>
      </c>
      <c r="H60" s="315">
        <f>0.27*G60</f>
        <v>0</v>
      </c>
      <c r="I60" s="288">
        <f>SUM(G60:H60)</f>
        <v>0</v>
      </c>
    </row>
    <row r="61" spans="1:9" ht="12.75">
      <c r="A61" s="324"/>
      <c r="B61" s="782" t="s">
        <v>243</v>
      </c>
      <c r="C61" s="783"/>
      <c r="D61" s="783"/>
      <c r="E61" s="784"/>
      <c r="F61" s="315"/>
      <c r="G61" s="315">
        <v>1650000</v>
      </c>
      <c r="H61" s="315">
        <v>0</v>
      </c>
      <c r="I61" s="288">
        <f>G61</f>
        <v>1650000</v>
      </c>
    </row>
    <row r="62" spans="1:9" ht="12.75">
      <c r="A62" s="324"/>
      <c r="B62" s="333" t="s">
        <v>231</v>
      </c>
      <c r="C62" s="334"/>
      <c r="D62" s="334"/>
      <c r="E62" s="335"/>
      <c r="F62" s="315"/>
      <c r="G62" s="315">
        <v>40000</v>
      </c>
      <c r="H62" s="315">
        <f>0.27*G62</f>
        <v>10800</v>
      </c>
      <c r="I62" s="288">
        <f>SUM(G62:H62)</f>
        <v>50800</v>
      </c>
    </row>
    <row r="63" spans="1:9" ht="12.75">
      <c r="A63" s="324"/>
      <c r="B63" s="333" t="s">
        <v>232</v>
      </c>
      <c r="C63" s="334"/>
      <c r="D63" s="334"/>
      <c r="E63" s="335"/>
      <c r="F63" s="315"/>
      <c r="G63" s="315">
        <v>40000</v>
      </c>
      <c r="H63" s="315">
        <f>0.27*G63</f>
        <v>10800</v>
      </c>
      <c r="I63" s="288">
        <f>SUM(G63:H63)</f>
        <v>50800</v>
      </c>
    </row>
    <row r="64" spans="1:11" s="323" customFormat="1" ht="13.5">
      <c r="A64" s="324"/>
      <c r="B64" s="409" t="s">
        <v>233</v>
      </c>
      <c r="C64" s="409"/>
      <c r="D64" s="286"/>
      <c r="E64" s="286"/>
      <c r="F64" s="328"/>
      <c r="G64" s="315">
        <v>800</v>
      </c>
      <c r="H64" s="315">
        <f>G64*0.27</f>
        <v>216</v>
      </c>
      <c r="I64" s="288">
        <f>G64+H64</f>
        <v>1016</v>
      </c>
      <c r="K64" s="274"/>
    </row>
    <row r="65" spans="1:11" s="323" customFormat="1" ht="12.75">
      <c r="A65" s="278"/>
      <c r="B65" s="279"/>
      <c r="C65" s="304"/>
      <c r="D65" s="304"/>
      <c r="E65" s="304"/>
      <c r="F65" s="280"/>
      <c r="G65" s="315"/>
      <c r="H65" s="315"/>
      <c r="I65" s="288"/>
      <c r="K65" s="274"/>
    </row>
    <row r="66" spans="1:9" ht="12.75">
      <c r="A66" s="324"/>
      <c r="B66" s="325" t="s">
        <v>182</v>
      </c>
      <c r="C66" s="325"/>
      <c r="D66" s="325"/>
      <c r="E66" s="325"/>
      <c r="F66" s="326"/>
      <c r="G66" s="325">
        <f>G67+G70+G76+G75</f>
        <v>227680.3712689015</v>
      </c>
      <c r="H66" s="325">
        <f>H67+H70+H76+H75</f>
        <v>4874.06935</v>
      </c>
      <c r="I66" s="327">
        <f>I67+I70+I76+I75</f>
        <v>232554.4406189015</v>
      </c>
    </row>
    <row r="67" spans="1:15" ht="12.75">
      <c r="A67" s="324"/>
      <c r="B67" s="315" t="s">
        <v>183</v>
      </c>
      <c r="C67" s="315"/>
      <c r="D67" s="315"/>
      <c r="E67" s="315"/>
      <c r="F67" s="328"/>
      <c r="G67" s="315">
        <f>SUM(G68:G69)</f>
        <v>24936.966268901502</v>
      </c>
      <c r="H67" s="315">
        <f>SUM(H68:H69)</f>
        <v>0</v>
      </c>
      <c r="I67" s="315">
        <f>SUM(I68:I69)</f>
        <v>24936.966268901502</v>
      </c>
      <c r="L67" s="323"/>
      <c r="M67" s="323"/>
      <c r="N67" s="323"/>
      <c r="O67" s="323"/>
    </row>
    <row r="68" spans="1:11" s="323" customFormat="1" ht="12.75">
      <c r="A68" s="278"/>
      <c r="B68" s="279"/>
      <c r="C68" s="279"/>
      <c r="D68" s="315"/>
      <c r="E68" s="279" t="s">
        <v>184</v>
      </c>
      <c r="F68" s="280"/>
      <c r="G68" s="279">
        <v>20882.919579108922</v>
      </c>
      <c r="H68" s="279">
        <v>0</v>
      </c>
      <c r="I68" s="281">
        <f>G68</f>
        <v>20882.919579108922</v>
      </c>
      <c r="J68" s="274"/>
      <c r="K68" s="274"/>
    </row>
    <row r="69" spans="1:15" s="323" customFormat="1" ht="12.75">
      <c r="A69" s="278"/>
      <c r="B69" s="279"/>
      <c r="C69" s="279"/>
      <c r="D69" s="315"/>
      <c r="E69" s="279" t="s">
        <v>185</v>
      </c>
      <c r="F69" s="280"/>
      <c r="G69" s="279">
        <v>4054.046689792578</v>
      </c>
      <c r="H69" s="279">
        <v>0</v>
      </c>
      <c r="I69" s="281">
        <f>G69</f>
        <v>4054.046689792578</v>
      </c>
      <c r="J69" s="274"/>
      <c r="K69" s="274"/>
      <c r="L69" s="274"/>
      <c r="M69" s="274"/>
      <c r="N69" s="274"/>
      <c r="O69" s="274"/>
    </row>
    <row r="70" spans="1:15" s="323" customFormat="1" ht="12.75">
      <c r="A70" s="324"/>
      <c r="B70" s="315" t="s">
        <v>186</v>
      </c>
      <c r="C70" s="315"/>
      <c r="D70" s="315"/>
      <c r="E70" s="315"/>
      <c r="F70" s="328"/>
      <c r="G70" s="315">
        <f>SUM(G71:G73)</f>
        <v>21525.405</v>
      </c>
      <c r="H70" s="315">
        <f>SUM(H71:H73)</f>
        <v>4874.06935</v>
      </c>
      <c r="I70" s="315">
        <f>SUM(I71:I73)+1</f>
        <v>26399.47435</v>
      </c>
      <c r="J70" s="274"/>
      <c r="K70" s="274"/>
      <c r="L70" s="274"/>
      <c r="M70" s="274"/>
      <c r="N70" s="274"/>
      <c r="O70" s="274"/>
    </row>
    <row r="71" spans="1:15" ht="12.75">
      <c r="A71" s="278"/>
      <c r="B71" s="279"/>
      <c r="C71" s="279"/>
      <c r="D71" s="279"/>
      <c r="E71" s="279" t="s">
        <v>187</v>
      </c>
      <c r="F71" s="280"/>
      <c r="G71" s="279">
        <v>14208.405</v>
      </c>
      <c r="H71" s="279">
        <v>3836.26935</v>
      </c>
      <c r="I71" s="281">
        <f>SUM(G71:H71)-1</f>
        <v>18043.67435</v>
      </c>
      <c r="J71" s="323"/>
      <c r="L71" s="323"/>
      <c r="M71" s="323"/>
      <c r="N71" s="323"/>
      <c r="O71" s="323"/>
    </row>
    <row r="72" spans="1:9" ht="12.75">
      <c r="A72" s="278"/>
      <c r="B72" s="279"/>
      <c r="C72" s="279"/>
      <c r="D72" s="279"/>
      <c r="E72" s="279" t="s">
        <v>188</v>
      </c>
      <c r="F72" s="280"/>
      <c r="G72" s="279">
        <v>7317</v>
      </c>
      <c r="H72" s="279">
        <f>1037.8</f>
        <v>1037.8</v>
      </c>
      <c r="I72" s="281">
        <f>SUM(G72:H72)</f>
        <v>8354.8</v>
      </c>
    </row>
    <row r="73" spans="1:10" ht="12.75">
      <c r="A73" s="278"/>
      <c r="B73" s="279"/>
      <c r="C73" s="279"/>
      <c r="D73" s="279"/>
      <c r="E73" s="279" t="s">
        <v>180</v>
      </c>
      <c r="F73" s="280"/>
      <c r="G73" s="279">
        <v>0</v>
      </c>
      <c r="H73" s="279">
        <f>0.27*G73</f>
        <v>0</v>
      </c>
      <c r="I73" s="281">
        <f>SUM(G73:H73)</f>
        <v>0</v>
      </c>
      <c r="J73" s="323"/>
    </row>
    <row r="74" spans="1:10" ht="12.75">
      <c r="A74" s="278"/>
      <c r="B74" s="279"/>
      <c r="C74" s="279"/>
      <c r="D74" s="279"/>
      <c r="E74" s="279"/>
      <c r="F74" s="280"/>
      <c r="G74" s="279"/>
      <c r="H74" s="279"/>
      <c r="I74" s="281"/>
      <c r="J74" s="323"/>
    </row>
    <row r="75" spans="1:9" ht="13.5">
      <c r="A75" s="324"/>
      <c r="B75" s="409" t="s">
        <v>234</v>
      </c>
      <c r="C75" s="409"/>
      <c r="D75" s="286"/>
      <c r="E75" s="286"/>
      <c r="F75" s="328"/>
      <c r="G75" s="315">
        <f>31436*2</f>
        <v>62872</v>
      </c>
      <c r="H75" s="315">
        <v>0</v>
      </c>
      <c r="I75" s="288">
        <f>G75</f>
        <v>62872</v>
      </c>
    </row>
    <row r="76" spans="1:11" s="323" customFormat="1" ht="12.75">
      <c r="A76" s="336"/>
      <c r="B76" s="315" t="s">
        <v>189</v>
      </c>
      <c r="C76" s="315"/>
      <c r="D76" s="315"/>
      <c r="E76" s="315"/>
      <c r="F76" s="328"/>
      <c r="G76" s="315">
        <f>G77</f>
        <v>118346</v>
      </c>
      <c r="H76" s="315">
        <f>H77</f>
        <v>0</v>
      </c>
      <c r="I76" s="288">
        <f>I77</f>
        <v>118346</v>
      </c>
      <c r="K76" s="274"/>
    </row>
    <row r="77" spans="1:18" s="337" customFormat="1" ht="12.75">
      <c r="A77" s="336"/>
      <c r="B77" s="794" t="s">
        <v>235</v>
      </c>
      <c r="C77" s="794"/>
      <c r="D77" s="794"/>
      <c r="E77" s="794"/>
      <c r="F77" s="328"/>
      <c r="G77" s="421">
        <v>118346</v>
      </c>
      <c r="H77" s="315">
        <v>0</v>
      </c>
      <c r="I77" s="281">
        <f>G77+H77</f>
        <v>118346</v>
      </c>
      <c r="J77" s="274"/>
      <c r="K77" s="323"/>
      <c r="L77" s="274"/>
      <c r="M77" s="274"/>
      <c r="N77" s="274"/>
      <c r="O77" s="274"/>
      <c r="P77" s="274"/>
      <c r="Q77" s="274"/>
      <c r="R77" s="274"/>
    </row>
    <row r="78" spans="1:18" s="337" customFormat="1" ht="25.5" customHeight="1">
      <c r="A78" s="336"/>
      <c r="B78" s="420"/>
      <c r="C78" s="420"/>
      <c r="D78" s="420"/>
      <c r="E78" s="420"/>
      <c r="F78" s="328"/>
      <c r="G78" s="421"/>
      <c r="H78" s="315"/>
      <c r="I78" s="281"/>
      <c r="J78" s="274"/>
      <c r="K78" s="323"/>
      <c r="L78" s="274"/>
      <c r="M78" s="274"/>
      <c r="N78" s="274"/>
      <c r="O78" s="274"/>
      <c r="P78" s="274"/>
      <c r="Q78" s="274"/>
      <c r="R78" s="274"/>
    </row>
    <row r="79" spans="1:18" s="337" customFormat="1" ht="25.5" customHeight="1">
      <c r="A79" s="278"/>
      <c r="B79" s="772" t="s">
        <v>171</v>
      </c>
      <c r="C79" s="772"/>
      <c r="D79" s="772"/>
      <c r="E79" s="772"/>
      <c r="F79" s="280"/>
      <c r="G79" s="315">
        <f>G80</f>
        <v>1024025</v>
      </c>
      <c r="H79" s="315">
        <f>H80</f>
        <v>0</v>
      </c>
      <c r="I79" s="288">
        <f>I80</f>
        <v>1024025</v>
      </c>
      <c r="J79" s="274"/>
      <c r="K79" s="323"/>
      <c r="L79" s="274"/>
      <c r="M79" s="274"/>
      <c r="N79" s="274"/>
      <c r="O79" s="274"/>
      <c r="P79" s="274"/>
      <c r="Q79" s="274"/>
      <c r="R79" s="274"/>
    </row>
    <row r="80" spans="1:9" ht="14.25" customHeight="1">
      <c r="A80" s="329"/>
      <c r="B80" s="330" t="s">
        <v>181</v>
      </c>
      <c r="C80" s="330"/>
      <c r="D80" s="331"/>
      <c r="E80" s="331"/>
      <c r="F80" s="331"/>
      <c r="G80" s="331">
        <v>1024025</v>
      </c>
      <c r="H80" s="331">
        <v>0</v>
      </c>
      <c r="I80" s="332">
        <f>G80</f>
        <v>1024025</v>
      </c>
    </row>
    <row r="81" spans="1:15" ht="14.25" customHeight="1">
      <c r="A81" s="336"/>
      <c r="B81" s="420"/>
      <c r="C81" s="420"/>
      <c r="D81" s="420"/>
      <c r="E81" s="420"/>
      <c r="F81" s="328"/>
      <c r="G81" s="421"/>
      <c r="H81" s="315"/>
      <c r="I81" s="281"/>
      <c r="J81" s="422"/>
      <c r="K81" s="423"/>
      <c r="L81" s="323"/>
      <c r="M81" s="323"/>
      <c r="N81" s="323"/>
      <c r="O81" s="323"/>
    </row>
    <row r="82" spans="1:18" s="337" customFormat="1" ht="25.5" customHeight="1">
      <c r="A82" s="336"/>
      <c r="B82" s="424"/>
      <c r="C82" s="279"/>
      <c r="D82" s="279"/>
      <c r="E82" s="279"/>
      <c r="F82" s="280"/>
      <c r="G82" s="421"/>
      <c r="H82" s="279"/>
      <c r="I82" s="281"/>
      <c r="J82" s="274"/>
      <c r="K82" s="323"/>
      <c r="L82" s="274"/>
      <c r="M82" s="274"/>
      <c r="N82" s="274"/>
      <c r="O82" s="274"/>
      <c r="P82" s="274"/>
      <c r="Q82" s="274"/>
      <c r="R82" s="274"/>
    </row>
    <row r="83" spans="1:11" ht="12.75">
      <c r="A83" s="336"/>
      <c r="B83" s="425" t="s">
        <v>190</v>
      </c>
      <c r="C83" s="393"/>
      <c r="D83" s="393"/>
      <c r="E83" s="393"/>
      <c r="F83" s="394"/>
      <c r="G83" s="426">
        <f>H12</f>
        <v>1496</v>
      </c>
      <c r="H83" s="279"/>
      <c r="I83" s="281"/>
      <c r="K83" s="323"/>
    </row>
    <row r="84" spans="1:11" ht="12.75">
      <c r="A84" s="336"/>
      <c r="B84" s="785" t="s">
        <v>170</v>
      </c>
      <c r="C84" s="786"/>
      <c r="D84" s="787"/>
      <c r="E84" s="427"/>
      <c r="F84" s="428"/>
      <c r="G84" s="429">
        <f>H40+H17</f>
        <v>0</v>
      </c>
      <c r="H84" s="279"/>
      <c r="I84" s="281"/>
      <c r="K84" s="323"/>
    </row>
    <row r="85" spans="1:11" ht="12.75">
      <c r="A85" s="336"/>
      <c r="B85" s="312" t="s">
        <v>118</v>
      </c>
      <c r="C85" s="312"/>
      <c r="D85" s="312"/>
      <c r="E85" s="312"/>
      <c r="F85" s="338"/>
      <c r="G85" s="430">
        <f>H39+H43+H52+H13+H29+H25</f>
        <v>909547.4482689016</v>
      </c>
      <c r="H85" s="279"/>
      <c r="I85" s="281"/>
      <c r="K85" s="323"/>
    </row>
    <row r="86" spans="1:11" ht="12.75">
      <c r="A86" s="336"/>
      <c r="B86" s="312" t="s">
        <v>230</v>
      </c>
      <c r="C86" s="312"/>
      <c r="D86" s="312"/>
      <c r="E86" s="312"/>
      <c r="F86" s="338"/>
      <c r="G86" s="430">
        <f>H47+H30+H33+H51</f>
        <v>245577</v>
      </c>
      <c r="H86" s="279"/>
      <c r="I86" s="281"/>
      <c r="K86" s="323"/>
    </row>
    <row r="87" spans="1:11" ht="12.75">
      <c r="A87" s="431"/>
      <c r="B87" s="777" t="s">
        <v>227</v>
      </c>
      <c r="C87" s="777"/>
      <c r="D87" s="777"/>
      <c r="E87" s="777"/>
      <c r="F87" s="300"/>
      <c r="G87" s="301">
        <f>H37+H53+H24+H16+H32+H28</f>
        <v>43742.26935</v>
      </c>
      <c r="H87" s="279"/>
      <c r="I87" s="281"/>
      <c r="K87" s="323"/>
    </row>
    <row r="88" spans="1:11" ht="16.5" customHeight="1">
      <c r="A88" s="432"/>
      <c r="B88" s="395" t="s">
        <v>124</v>
      </c>
      <c r="C88" s="395"/>
      <c r="D88" s="395"/>
      <c r="E88" s="395"/>
      <c r="F88" s="395"/>
      <c r="G88" s="395">
        <f>H21+H30+H54</f>
        <v>1845549</v>
      </c>
      <c r="H88" s="279"/>
      <c r="I88" s="281"/>
      <c r="K88" s="323"/>
    </row>
    <row r="89" spans="1:9" ht="12.75">
      <c r="A89" s="432"/>
      <c r="B89" s="788" t="s">
        <v>32</v>
      </c>
      <c r="C89" s="788"/>
      <c r="D89" s="788"/>
      <c r="E89" s="788"/>
      <c r="F89" s="280"/>
      <c r="G89" s="315">
        <f>SUM(G83:G88)-1</f>
        <v>3045910.7176189013</v>
      </c>
      <c r="H89" s="279"/>
      <c r="I89" s="302"/>
    </row>
    <row r="90" spans="1:9" ht="12.75">
      <c r="A90" s="278"/>
      <c r="B90" s="279"/>
      <c r="C90" s="279"/>
      <c r="D90" s="279"/>
      <c r="E90" s="279"/>
      <c r="F90" s="280"/>
      <c r="G90" s="279"/>
      <c r="H90" s="789"/>
      <c r="I90" s="791"/>
    </row>
    <row r="91" spans="1:9" ht="13.5" thickBot="1">
      <c r="A91" s="339"/>
      <c r="B91" s="340"/>
      <c r="C91" s="340"/>
      <c r="D91" s="340"/>
      <c r="E91" s="340"/>
      <c r="F91" s="341"/>
      <c r="G91" s="340"/>
      <c r="H91" s="790"/>
      <c r="I91" s="792"/>
    </row>
    <row r="92" spans="1:9" ht="13.5" thickTop="1">
      <c r="A92" s="433"/>
      <c r="H92" s="342"/>
      <c r="I92" s="299"/>
    </row>
    <row r="93" spans="1:9" ht="12.75">
      <c r="A93" s="433"/>
      <c r="I93" s="299"/>
    </row>
    <row r="94" spans="1:9" ht="12.75">
      <c r="A94" s="433"/>
      <c r="F94" s="274"/>
      <c r="I94" s="323"/>
    </row>
    <row r="95" spans="1:9" ht="12.75">
      <c r="A95" s="433"/>
      <c r="F95" s="274"/>
      <c r="H95" s="323"/>
      <c r="I95" s="323"/>
    </row>
    <row r="96" spans="1:9" ht="12.75">
      <c r="A96" s="433"/>
      <c r="F96" s="274"/>
      <c r="I96" s="323"/>
    </row>
    <row r="97" spans="1:9" ht="12.75">
      <c r="A97" s="433"/>
      <c r="I97" s="323"/>
    </row>
    <row r="98" spans="1:9" ht="12.75">
      <c r="A98" s="433"/>
      <c r="I98" s="323"/>
    </row>
    <row r="99" spans="1:9" ht="12.75">
      <c r="A99" s="433"/>
      <c r="I99" s="323"/>
    </row>
    <row r="100" spans="1:9" ht="12.75">
      <c r="A100" s="433"/>
      <c r="I100" s="323"/>
    </row>
    <row r="101" spans="1:11" ht="12.75">
      <c r="A101" s="434"/>
      <c r="K101" s="323"/>
    </row>
    <row r="102" spans="1:9" ht="12.75">
      <c r="A102" s="434"/>
      <c r="I102" s="323"/>
    </row>
    <row r="103" ht="12.75">
      <c r="A103" s="434"/>
    </row>
    <row r="104" ht="12.75">
      <c r="A104" s="433"/>
    </row>
    <row r="105" ht="12.75">
      <c r="A105" s="337"/>
    </row>
    <row r="109" ht="15" customHeight="1"/>
    <row r="112" ht="27.75" customHeight="1"/>
  </sheetData>
  <sheetProtection/>
  <mergeCells count="20">
    <mergeCell ref="B84:D84"/>
    <mergeCell ref="B87:E87"/>
    <mergeCell ref="B89:E89"/>
    <mergeCell ref="H90:H91"/>
    <mergeCell ref="I90:I91"/>
    <mergeCell ref="C40:E40"/>
    <mergeCell ref="C47:E47"/>
    <mergeCell ref="C52:E52"/>
    <mergeCell ref="B60:E60"/>
    <mergeCell ref="B77:E77"/>
    <mergeCell ref="B79:E79"/>
    <mergeCell ref="A7:F8"/>
    <mergeCell ref="C16:E16"/>
    <mergeCell ref="C24:E24"/>
    <mergeCell ref="C28:E28"/>
    <mergeCell ref="C32:E32"/>
    <mergeCell ref="C37:E37"/>
    <mergeCell ref="C33:E33"/>
    <mergeCell ref="C51:E51"/>
    <mergeCell ref="B61:E6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8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zoomScalePageLayoutView="0" workbookViewId="0" topLeftCell="A8">
      <selection activeCell="H19" sqref="H19"/>
    </sheetView>
  </sheetViews>
  <sheetFormatPr defaultColWidth="9.00390625" defaultRowHeight="12.75"/>
  <cols>
    <col min="1" max="1" width="5.375" style="347" customWidth="1"/>
    <col min="2" max="2" width="46.625" style="347" bestFit="1" customWidth="1"/>
    <col min="3" max="3" width="11.25390625" style="347" bestFit="1" customWidth="1"/>
    <col min="4" max="4" width="12.25390625" style="347" bestFit="1" customWidth="1"/>
    <col min="5" max="6" width="13.00390625" style="347" bestFit="1" customWidth="1"/>
    <col min="7" max="7" width="14.25390625" style="347" bestFit="1" customWidth="1"/>
    <col min="8" max="8" width="9.625" style="347" bestFit="1" customWidth="1"/>
    <col min="9" max="16384" width="9.125" style="347" customWidth="1"/>
  </cols>
  <sheetData>
    <row r="1" spans="1:8" ht="16.5">
      <c r="A1" s="795" t="s">
        <v>254</v>
      </c>
      <c r="B1" s="795"/>
      <c r="C1" s="269"/>
      <c r="D1" s="1"/>
      <c r="E1" s="269"/>
      <c r="F1" s="269"/>
      <c r="G1" s="1"/>
      <c r="H1" s="1"/>
    </row>
    <row r="2" spans="1:8" ht="17.25">
      <c r="A2" s="796"/>
      <c r="B2" s="796"/>
      <c r="C2" s="796"/>
      <c r="D2" s="796"/>
      <c r="E2" s="796"/>
      <c r="F2" s="796"/>
      <c r="G2" s="796"/>
      <c r="H2" s="1"/>
    </row>
    <row r="3" spans="1:8" ht="17.25">
      <c r="A3" s="738" t="s">
        <v>223</v>
      </c>
      <c r="B3" s="738"/>
      <c r="C3" s="738"/>
      <c r="D3" s="738"/>
      <c r="E3" s="738"/>
      <c r="F3" s="738"/>
      <c r="G3" s="738"/>
      <c r="H3" s="132"/>
    </row>
    <row r="4" spans="1:8" ht="17.25">
      <c r="A4" s="739" t="s">
        <v>191</v>
      </c>
      <c r="B4" s="739"/>
      <c r="C4" s="739"/>
      <c r="D4" s="739"/>
      <c r="E4" s="739"/>
      <c r="F4" s="739"/>
      <c r="G4" s="739"/>
      <c r="H4" s="343"/>
    </row>
    <row r="5" spans="1:8" ht="18" thickBot="1">
      <c r="A5" s="131"/>
      <c r="B5" s="248"/>
      <c r="C5" s="248"/>
      <c r="D5" s="248"/>
      <c r="E5" s="248"/>
      <c r="F5" s="248"/>
      <c r="G5" s="117" t="s">
        <v>0</v>
      </c>
      <c r="H5" s="248"/>
    </row>
    <row r="6" spans="1:7" ht="45.75" thickBot="1">
      <c r="A6" s="344" t="s">
        <v>192</v>
      </c>
      <c r="B6" s="345" t="s">
        <v>6</v>
      </c>
      <c r="C6" s="345" t="s">
        <v>193</v>
      </c>
      <c r="D6" s="345" t="s">
        <v>194</v>
      </c>
      <c r="E6" s="345" t="s">
        <v>195</v>
      </c>
      <c r="F6" s="345" t="s">
        <v>196</v>
      </c>
      <c r="G6" s="346" t="s">
        <v>38</v>
      </c>
    </row>
    <row r="7" spans="1:7" ht="16.5" thickBot="1" thickTop="1">
      <c r="A7" s="348" t="s">
        <v>33</v>
      </c>
      <c r="B7" s="797" t="s">
        <v>197</v>
      </c>
      <c r="C7" s="798"/>
      <c r="D7" s="798"/>
      <c r="E7" s="798"/>
      <c r="F7" s="798"/>
      <c r="G7" s="799"/>
    </row>
    <row r="8" spans="1:7" ht="15">
      <c r="A8" s="349" t="s">
        <v>34</v>
      </c>
      <c r="B8" s="350" t="s">
        <v>198</v>
      </c>
      <c r="C8" s="351">
        <f>'11. Tábla'!G88</f>
        <v>1845549</v>
      </c>
      <c r="D8" s="352">
        <f>C25</f>
        <v>1866438</v>
      </c>
      <c r="E8" s="352">
        <f>D25</f>
        <v>2241492</v>
      </c>
      <c r="F8" s="352">
        <f>E25</f>
        <v>2333790</v>
      </c>
      <c r="G8" s="353" t="s">
        <v>199</v>
      </c>
    </row>
    <row r="9" spans="1:8" ht="15">
      <c r="A9" s="354" t="s">
        <v>35</v>
      </c>
      <c r="B9" s="355" t="s">
        <v>39</v>
      </c>
      <c r="C9" s="356">
        <v>45778</v>
      </c>
      <c r="D9" s="356">
        <f>465390-45778</f>
        <v>419612</v>
      </c>
      <c r="E9" s="356">
        <f>578668-419612-45778</f>
        <v>113278</v>
      </c>
      <c r="F9" s="356">
        <f>578669+41529</f>
        <v>620198</v>
      </c>
      <c r="G9" s="357">
        <f>SUM(C9:F9)</f>
        <v>1198866</v>
      </c>
      <c r="H9" s="358"/>
    </row>
    <row r="10" spans="1:8" ht="15">
      <c r="A10" s="359" t="s">
        <v>36</v>
      </c>
      <c r="B10" s="360" t="s">
        <v>40</v>
      </c>
      <c r="C10" s="356"/>
      <c r="D10" s="356">
        <v>0</v>
      </c>
      <c r="E10" s="356">
        <v>0</v>
      </c>
      <c r="F10" s="356">
        <v>1496</v>
      </c>
      <c r="G10" s="357">
        <f>SUM(C10:F10)</f>
        <v>1496</v>
      </c>
      <c r="H10" s="358"/>
    </row>
    <row r="11" spans="1:7" s="362" customFormat="1" ht="15">
      <c r="A11" s="354" t="s">
        <v>37</v>
      </c>
      <c r="B11" s="355" t="s">
        <v>200</v>
      </c>
      <c r="C11" s="356"/>
      <c r="D11" s="356"/>
      <c r="E11" s="356"/>
      <c r="F11" s="356"/>
      <c r="G11" s="361">
        <v>0</v>
      </c>
    </row>
    <row r="12" spans="1:8" ht="15">
      <c r="A12" s="359" t="s">
        <v>81</v>
      </c>
      <c r="B12" s="355" t="s">
        <v>201</v>
      </c>
      <c r="C12" s="356"/>
      <c r="D12" s="356"/>
      <c r="E12" s="356"/>
      <c r="F12" s="356">
        <v>0</v>
      </c>
      <c r="G12" s="361">
        <v>0</v>
      </c>
      <c r="H12" s="363"/>
    </row>
    <row r="13" spans="1:8" ht="15.75" thickBot="1">
      <c r="A13" s="354" t="s">
        <v>202</v>
      </c>
      <c r="B13" s="364" t="s">
        <v>203</v>
      </c>
      <c r="C13" s="365">
        <f>SUM(C8:C12)</f>
        <v>1891327</v>
      </c>
      <c r="D13" s="365">
        <f>SUM(D8:D12)</f>
        <v>2286050</v>
      </c>
      <c r="E13" s="365">
        <f>SUM(E8:E12)</f>
        <v>2354770</v>
      </c>
      <c r="F13" s="365">
        <f>SUM(F8:F12)</f>
        <v>2955484</v>
      </c>
      <c r="G13" s="366">
        <f>G9+G10+G12</f>
        <v>1200362</v>
      </c>
      <c r="H13" s="358"/>
    </row>
    <row r="14" spans="1:7" ht="15.75" thickBot="1">
      <c r="A14" s="367" t="s">
        <v>204</v>
      </c>
      <c r="B14" s="800" t="s">
        <v>205</v>
      </c>
      <c r="C14" s="801"/>
      <c r="D14" s="801"/>
      <c r="E14" s="801"/>
      <c r="F14" s="801"/>
      <c r="G14" s="802"/>
    </row>
    <row r="15" spans="1:9" ht="15">
      <c r="A15" s="368" t="s">
        <v>206</v>
      </c>
      <c r="B15" s="369" t="s">
        <v>24</v>
      </c>
      <c r="C15" s="370">
        <v>3320</v>
      </c>
      <c r="D15" s="370">
        <v>3701</v>
      </c>
      <c r="E15" s="370">
        <f>10536-3320-3701</f>
        <v>3515</v>
      </c>
      <c r="F15" s="370">
        <v>10346</v>
      </c>
      <c r="G15" s="371">
        <f>SUM(C15:F15)+1</f>
        <v>20883</v>
      </c>
      <c r="H15" s="358"/>
      <c r="I15" s="358"/>
    </row>
    <row r="16" spans="1:9" ht="15">
      <c r="A16" s="359" t="s">
        <v>207</v>
      </c>
      <c r="B16" s="360" t="s">
        <v>208</v>
      </c>
      <c r="C16" s="370">
        <v>691</v>
      </c>
      <c r="D16" s="370">
        <v>786</v>
      </c>
      <c r="E16" s="370">
        <f>2181-C16-786</f>
        <v>704</v>
      </c>
      <c r="F16" s="370">
        <v>1874</v>
      </c>
      <c r="G16" s="357">
        <f>SUM(C16:F16)-1</f>
        <v>4054</v>
      </c>
      <c r="H16" s="358"/>
      <c r="I16" s="358"/>
    </row>
    <row r="17" spans="1:9" ht="15">
      <c r="A17" s="354" t="s">
        <v>209</v>
      </c>
      <c r="B17" s="355" t="s">
        <v>26</v>
      </c>
      <c r="C17" s="356">
        <v>4721</v>
      </c>
      <c r="D17" s="370">
        <f>9351-4721</f>
        <v>4630</v>
      </c>
      <c r="E17" s="370">
        <f>13868-4630-4721</f>
        <v>4517</v>
      </c>
      <c r="F17" s="370">
        <v>130877</v>
      </c>
      <c r="G17" s="357">
        <f aca="true" t="shared" si="0" ref="G17:G23">SUM(C17:F17)</f>
        <v>144745</v>
      </c>
      <c r="H17" s="358"/>
      <c r="I17" s="358"/>
    </row>
    <row r="18" spans="1:9" ht="15">
      <c r="A18" s="359" t="s">
        <v>210</v>
      </c>
      <c r="B18" s="355" t="s">
        <v>211</v>
      </c>
      <c r="C18" s="356"/>
      <c r="D18" s="356"/>
      <c r="E18" s="356"/>
      <c r="F18" s="370"/>
      <c r="G18" s="357">
        <f t="shared" si="0"/>
        <v>0</v>
      </c>
      <c r="H18" s="358"/>
      <c r="I18" s="358"/>
    </row>
    <row r="19" spans="1:9" ht="15">
      <c r="A19" s="354" t="s">
        <v>212</v>
      </c>
      <c r="B19" s="355" t="s">
        <v>80</v>
      </c>
      <c r="C19" s="356">
        <v>0</v>
      </c>
      <c r="D19" s="356">
        <v>31436</v>
      </c>
      <c r="E19" s="356">
        <v>0</v>
      </c>
      <c r="F19" s="370">
        <v>31436</v>
      </c>
      <c r="G19" s="357">
        <f>SUM(C19:F19)</f>
        <v>62872</v>
      </c>
      <c r="H19" s="358"/>
      <c r="I19" s="358"/>
    </row>
    <row r="20" spans="1:9" s="362" customFormat="1" ht="15">
      <c r="A20" s="359" t="s">
        <v>213</v>
      </c>
      <c r="B20" s="355" t="s">
        <v>171</v>
      </c>
      <c r="C20" s="356"/>
      <c r="D20" s="356"/>
      <c r="E20" s="356"/>
      <c r="F20" s="370">
        <v>1024025</v>
      </c>
      <c r="G20" s="357">
        <f t="shared" si="0"/>
        <v>1024025</v>
      </c>
      <c r="H20" s="78"/>
      <c r="I20" s="358"/>
    </row>
    <row r="21" spans="1:9" s="362" customFormat="1" ht="15">
      <c r="A21" s="359" t="s">
        <v>214</v>
      </c>
      <c r="B21" s="372" t="s">
        <v>44</v>
      </c>
      <c r="C21" s="356">
        <v>16157</v>
      </c>
      <c r="D21" s="356">
        <f>20163-C21-1</f>
        <v>4005</v>
      </c>
      <c r="E21" s="356">
        <f>32406-16157-4005</f>
        <v>12244</v>
      </c>
      <c r="F21" s="370">
        <f>1757286-360</f>
        <v>1756926</v>
      </c>
      <c r="G21" s="357">
        <f>SUM(C21:F21)</f>
        <v>1789332</v>
      </c>
      <c r="H21" s="78"/>
      <c r="I21" s="358"/>
    </row>
    <row r="22" spans="1:7" ht="15">
      <c r="A22" s="354" t="s">
        <v>215</v>
      </c>
      <c r="B22" s="372" t="s">
        <v>72</v>
      </c>
      <c r="C22" s="356"/>
      <c r="D22" s="356"/>
      <c r="E22" s="356"/>
      <c r="F22" s="356"/>
      <c r="G22" s="357">
        <f t="shared" si="0"/>
        <v>0</v>
      </c>
    </row>
    <row r="23" spans="1:7" ht="15.75" thickBot="1">
      <c r="A23" s="348">
        <v>17</v>
      </c>
      <c r="B23" s="355" t="s">
        <v>73</v>
      </c>
      <c r="C23" s="356">
        <v>0</v>
      </c>
      <c r="D23" s="356">
        <v>0</v>
      </c>
      <c r="E23" s="356">
        <v>0</v>
      </c>
      <c r="F23" s="356">
        <v>0</v>
      </c>
      <c r="G23" s="357">
        <f t="shared" si="0"/>
        <v>0</v>
      </c>
    </row>
    <row r="24" spans="1:9" ht="15.75" thickBot="1">
      <c r="A24" s="359">
        <v>18</v>
      </c>
      <c r="B24" s="373" t="s">
        <v>216</v>
      </c>
      <c r="C24" s="374">
        <f>SUM(C15:C23)</f>
        <v>24889</v>
      </c>
      <c r="D24" s="374">
        <f>SUM(D15:D23)</f>
        <v>44558</v>
      </c>
      <c r="E24" s="374">
        <f>SUM(E15:E23)</f>
        <v>20980</v>
      </c>
      <c r="F24" s="374">
        <f>SUM(F15:F23)</f>
        <v>2955484</v>
      </c>
      <c r="G24" s="375">
        <f>SUM(C24:F24)</f>
        <v>3045911</v>
      </c>
      <c r="H24" s="358"/>
      <c r="I24" s="363"/>
    </row>
    <row r="25" spans="1:7" ht="16.5" thickBot="1" thickTop="1">
      <c r="A25" s="376">
        <v>19</v>
      </c>
      <c r="B25" s="377" t="s">
        <v>217</v>
      </c>
      <c r="C25" s="378">
        <f>C13-C24</f>
        <v>1866438</v>
      </c>
      <c r="D25" s="378">
        <f>D13-D24</f>
        <v>2241492</v>
      </c>
      <c r="E25" s="378">
        <f>E13-E24</f>
        <v>2333790</v>
      </c>
      <c r="F25" s="378">
        <f>F13-F24</f>
        <v>0</v>
      </c>
      <c r="G25" s="379" t="s">
        <v>199</v>
      </c>
    </row>
  </sheetData>
  <sheetProtection/>
  <mergeCells count="6">
    <mergeCell ref="A1:B1"/>
    <mergeCell ref="A2:G2"/>
    <mergeCell ref="A3:G3"/>
    <mergeCell ref="A4:G4"/>
    <mergeCell ref="B7:G7"/>
    <mergeCell ref="B14:G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view="pageBreakPreview" zoomScale="90" zoomScaleSheetLayoutView="90" zoomScalePageLayoutView="0" workbookViewId="0" topLeftCell="A14">
      <selection activeCell="N8" sqref="N8"/>
    </sheetView>
  </sheetViews>
  <sheetFormatPr defaultColWidth="9.00390625" defaultRowHeight="12.75"/>
  <cols>
    <col min="1" max="1" width="3.75390625" style="44" customWidth="1"/>
    <col min="2" max="3" width="5.75390625" style="44" customWidth="1"/>
    <col min="4" max="4" width="59.75390625" style="30" customWidth="1"/>
    <col min="5" max="7" width="13.75390625" style="30" customWidth="1"/>
    <col min="8" max="8" width="22.375" style="30" customWidth="1"/>
    <col min="9" max="10" width="15.75390625" style="30" customWidth="1"/>
    <col min="11" max="16384" width="9.125" style="30" customWidth="1"/>
  </cols>
  <sheetData>
    <row r="1" spans="1:8" ht="16.5">
      <c r="A1" s="34"/>
      <c r="B1" s="707" t="s">
        <v>270</v>
      </c>
      <c r="C1" s="707"/>
      <c r="D1" s="707"/>
      <c r="F1" s="31"/>
      <c r="G1" s="32"/>
      <c r="H1" s="32"/>
    </row>
    <row r="2" spans="1:8" s="33" customFormat="1" ht="24.75" customHeight="1">
      <c r="A2" s="34"/>
      <c r="B2" s="708" t="s">
        <v>163</v>
      </c>
      <c r="C2" s="708"/>
      <c r="D2" s="708"/>
      <c r="E2" s="708"/>
      <c r="F2" s="708"/>
      <c r="G2" s="708"/>
      <c r="H2" s="708"/>
    </row>
    <row r="3" spans="1:8" s="33" customFormat="1" ht="24.75" customHeight="1">
      <c r="A3" s="34"/>
      <c r="B3" s="708" t="s">
        <v>151</v>
      </c>
      <c r="C3" s="708"/>
      <c r="D3" s="708"/>
      <c r="E3" s="708"/>
      <c r="F3" s="708"/>
      <c r="G3" s="708"/>
      <c r="H3" s="708"/>
    </row>
    <row r="4" spans="1:8" ht="17.25">
      <c r="A4" s="34"/>
      <c r="C4" s="43"/>
      <c r="D4" s="43"/>
      <c r="E4" s="43"/>
      <c r="F4" s="31"/>
      <c r="H4" s="113" t="s">
        <v>0</v>
      </c>
    </row>
    <row r="5" spans="2:10" s="44" customFormat="1" ht="17.25" thickBot="1">
      <c r="B5" s="114" t="s">
        <v>1</v>
      </c>
      <c r="C5" s="36" t="s">
        <v>3</v>
      </c>
      <c r="D5" s="36" t="s">
        <v>2</v>
      </c>
      <c r="E5" s="36" t="s">
        <v>4</v>
      </c>
      <c r="F5" s="36" t="s">
        <v>5</v>
      </c>
      <c r="G5" s="114" t="s">
        <v>8</v>
      </c>
      <c r="H5" s="114" t="s">
        <v>9</v>
      </c>
      <c r="I5" s="114" t="s">
        <v>10</v>
      </c>
      <c r="J5" s="114" t="s">
        <v>20</v>
      </c>
    </row>
    <row r="6" spans="2:10" s="34" customFormat="1" ht="79.5" customHeight="1" thickBot="1">
      <c r="B6" s="641" t="s">
        <v>48</v>
      </c>
      <c r="C6" s="531" t="s">
        <v>49</v>
      </c>
      <c r="D6" s="539" t="s">
        <v>6</v>
      </c>
      <c r="E6" s="526" t="s">
        <v>148</v>
      </c>
      <c r="F6" s="526" t="s">
        <v>149</v>
      </c>
      <c r="G6" s="115" t="s">
        <v>150</v>
      </c>
      <c r="H6" s="559" t="s">
        <v>128</v>
      </c>
      <c r="I6" s="609" t="s">
        <v>30</v>
      </c>
      <c r="J6" s="468" t="s">
        <v>242</v>
      </c>
    </row>
    <row r="7" spans="1:10" s="35" customFormat="1" ht="25.5" customHeight="1">
      <c r="A7" s="44">
        <v>1</v>
      </c>
      <c r="B7" s="640">
        <v>1</v>
      </c>
      <c r="C7" s="38"/>
      <c r="D7" s="39" t="s">
        <v>23</v>
      </c>
      <c r="E7" s="39">
        <v>31025</v>
      </c>
      <c r="F7" s="39">
        <v>557311</v>
      </c>
      <c r="G7" s="39">
        <f>101307+202806+10858+2264</f>
        <v>317235</v>
      </c>
      <c r="H7" s="577">
        <v>351922.25061890145</v>
      </c>
      <c r="I7" s="39">
        <f>J7-H7</f>
        <v>-119367.80999999994</v>
      </c>
      <c r="J7" s="582">
        <f>'7.Mérleg'!K13</f>
        <v>232554.4406189015</v>
      </c>
    </row>
    <row r="8" spans="1:10" ht="25.5" customHeight="1">
      <c r="A8" s="44">
        <v>2</v>
      </c>
      <c r="B8" s="642"/>
      <c r="C8" s="38"/>
      <c r="D8" s="39" t="s">
        <v>66</v>
      </c>
      <c r="E8" s="39">
        <f>SUM(E9,E10)</f>
        <v>0</v>
      </c>
      <c r="F8" s="39">
        <f>SUM(F9,F10)</f>
        <v>943577</v>
      </c>
      <c r="G8" s="39">
        <f>SUM(G9,G10)</f>
        <v>0</v>
      </c>
      <c r="H8" s="577">
        <v>731526</v>
      </c>
      <c r="I8" s="39">
        <f>J8-H8</f>
        <v>292499</v>
      </c>
      <c r="J8" s="582">
        <f>'11. Tábla'!I79</f>
        <v>1024025</v>
      </c>
    </row>
    <row r="9" spans="1:10" s="40" customFormat="1" ht="25.5" customHeight="1">
      <c r="A9" s="44">
        <v>3</v>
      </c>
      <c r="B9" s="640">
        <v>1</v>
      </c>
      <c r="C9" s="497"/>
      <c r="D9" s="498" t="s">
        <v>67</v>
      </c>
      <c r="E9" s="499">
        <v>0</v>
      </c>
      <c r="F9" s="499">
        <v>0</v>
      </c>
      <c r="G9" s="499">
        <v>0</v>
      </c>
      <c r="H9" s="578">
        <v>0</v>
      </c>
      <c r="I9" s="499">
        <v>0</v>
      </c>
      <c r="J9" s="583">
        <v>0</v>
      </c>
    </row>
    <row r="10" spans="1:10" s="40" customFormat="1" ht="25.5" customHeight="1">
      <c r="A10" s="44">
        <v>4</v>
      </c>
      <c r="B10" s="640">
        <v>2</v>
      </c>
      <c r="C10" s="497"/>
      <c r="D10" s="498" t="s">
        <v>68</v>
      </c>
      <c r="E10" s="499">
        <f>SUM(E11:E11)</f>
        <v>0</v>
      </c>
      <c r="F10" s="499">
        <v>943577</v>
      </c>
      <c r="G10" s="499">
        <f>SUM(G11:G11)</f>
        <v>0</v>
      </c>
      <c r="H10" s="578">
        <v>731526</v>
      </c>
      <c r="I10" s="499">
        <f>I8</f>
        <v>292499</v>
      </c>
      <c r="J10" s="583">
        <f>J8</f>
        <v>1024025</v>
      </c>
    </row>
    <row r="11" spans="1:10" ht="17.25">
      <c r="A11" s="44">
        <v>5</v>
      </c>
      <c r="B11" s="643"/>
      <c r="C11" s="36"/>
      <c r="D11" s="500" t="s">
        <v>219</v>
      </c>
      <c r="E11" s="37"/>
      <c r="F11" s="37"/>
      <c r="G11" s="37"/>
      <c r="H11" s="576"/>
      <c r="I11" s="37"/>
      <c r="J11" s="585"/>
    </row>
    <row r="12" spans="1:10" s="33" customFormat="1" ht="25.5" customHeight="1">
      <c r="A12" s="44">
        <v>6</v>
      </c>
      <c r="B12" s="644"/>
      <c r="C12" s="501"/>
      <c r="D12" s="41" t="s">
        <v>69</v>
      </c>
      <c r="E12" s="41"/>
      <c r="F12" s="41"/>
      <c r="G12" s="41"/>
      <c r="H12" s="579"/>
      <c r="I12" s="41"/>
      <c r="J12" s="471"/>
    </row>
    <row r="13" spans="1:10" s="35" customFormat="1" ht="25.5" customHeight="1">
      <c r="A13" s="44">
        <v>7</v>
      </c>
      <c r="B13" s="640">
        <v>2</v>
      </c>
      <c r="C13" s="38"/>
      <c r="D13" s="39" t="s">
        <v>44</v>
      </c>
      <c r="E13" s="39">
        <f aca="true" t="shared" si="0" ref="E13:J13">SUM(E14:E16)</f>
        <v>14533</v>
      </c>
      <c r="F13" s="39">
        <f t="shared" si="0"/>
        <v>3201918</v>
      </c>
      <c r="G13" s="39">
        <f t="shared" si="0"/>
        <v>533225</v>
      </c>
      <c r="H13" s="577">
        <v>2843035.277</v>
      </c>
      <c r="I13" s="39">
        <f t="shared" si="0"/>
        <v>-1053703</v>
      </c>
      <c r="J13" s="582">
        <f t="shared" si="0"/>
        <v>1789332.277</v>
      </c>
    </row>
    <row r="14" spans="1:10" ht="16.5">
      <c r="A14" s="44">
        <v>8</v>
      </c>
      <c r="B14" s="640"/>
      <c r="C14" s="36">
        <v>1</v>
      </c>
      <c r="D14" s="496" t="s">
        <v>45</v>
      </c>
      <c r="E14" s="37">
        <v>9838</v>
      </c>
      <c r="F14" s="37">
        <v>3165202</v>
      </c>
      <c r="G14" s="37">
        <v>497185</v>
      </c>
      <c r="H14" s="576">
        <v>2704719</v>
      </c>
      <c r="I14" s="37">
        <f>J14-H14</f>
        <v>-2652903</v>
      </c>
      <c r="J14" s="585">
        <f>'7.Mérleg'!K15</f>
        <v>51816</v>
      </c>
    </row>
    <row r="15" spans="1:10" ht="16.5">
      <c r="A15" s="44">
        <v>9</v>
      </c>
      <c r="B15" s="640"/>
      <c r="C15" s="36">
        <v>2</v>
      </c>
      <c r="D15" s="496" t="s">
        <v>47</v>
      </c>
      <c r="E15" s="37">
        <v>0</v>
      </c>
      <c r="F15" s="37">
        <v>36716</v>
      </c>
      <c r="G15" s="37"/>
      <c r="H15" s="576">
        <v>36716.277</v>
      </c>
      <c r="I15" s="37">
        <f>J15-H15</f>
        <v>1650000</v>
      </c>
      <c r="J15" s="585">
        <f>'7.Mérleg'!K16</f>
        <v>1686716.277</v>
      </c>
    </row>
    <row r="16" spans="1:10" ht="17.25" thickBot="1">
      <c r="A16" s="44">
        <v>10</v>
      </c>
      <c r="B16" s="640"/>
      <c r="C16" s="36">
        <v>3</v>
      </c>
      <c r="D16" s="496" t="s">
        <v>46</v>
      </c>
      <c r="E16" s="37">
        <v>4695</v>
      </c>
      <c r="F16" s="37">
        <v>0</v>
      </c>
      <c r="G16" s="37">
        <v>36040</v>
      </c>
      <c r="H16" s="576">
        <v>101600</v>
      </c>
      <c r="I16" s="37">
        <f>J16-H16</f>
        <v>-50800</v>
      </c>
      <c r="J16" s="585">
        <f>'7.Mérleg'!K17</f>
        <v>50800</v>
      </c>
    </row>
    <row r="17" spans="1:10" s="41" customFormat="1" ht="39.75" customHeight="1" thickBot="1">
      <c r="A17" s="44">
        <v>17</v>
      </c>
      <c r="B17" s="645"/>
      <c r="C17" s="502"/>
      <c r="D17" s="503" t="s">
        <v>70</v>
      </c>
      <c r="E17" s="503">
        <f>E13+E8+E7</f>
        <v>45558</v>
      </c>
      <c r="F17" s="503">
        <f>F13+F8+F7</f>
        <v>4702806</v>
      </c>
      <c r="G17" s="503">
        <f>G13+G8+G7</f>
        <v>850460</v>
      </c>
      <c r="H17" s="580">
        <v>3926482.5276189013</v>
      </c>
      <c r="I17" s="503">
        <f>I13+I8+I7</f>
        <v>-880571.8099999999</v>
      </c>
      <c r="J17" s="584">
        <f>J13+J8+J7-1</f>
        <v>3045910.7176189013</v>
      </c>
    </row>
    <row r="18" spans="1:10" s="32" customFormat="1" ht="30" customHeight="1">
      <c r="A18" s="44">
        <v>18</v>
      </c>
      <c r="B18" s="640"/>
      <c r="C18" s="36"/>
      <c r="D18" s="39" t="s">
        <v>71</v>
      </c>
      <c r="E18" s="39">
        <f aca="true" t="shared" si="1" ref="E18:J18">SUM(,E19:E21)</f>
        <v>0</v>
      </c>
      <c r="F18" s="39">
        <f t="shared" si="1"/>
        <v>0</v>
      </c>
      <c r="G18" s="39">
        <f t="shared" si="1"/>
        <v>0</v>
      </c>
      <c r="H18" s="577">
        <v>0</v>
      </c>
      <c r="I18" s="39">
        <f t="shared" si="1"/>
        <v>0</v>
      </c>
      <c r="J18" s="582">
        <f t="shared" si="1"/>
        <v>0</v>
      </c>
    </row>
    <row r="19" spans="1:10" s="32" customFormat="1" ht="16.5">
      <c r="A19" s="44">
        <v>19</v>
      </c>
      <c r="B19" s="640">
        <v>1</v>
      </c>
      <c r="C19" s="36"/>
      <c r="D19" s="504" t="s">
        <v>72</v>
      </c>
      <c r="E19" s="504"/>
      <c r="F19" s="504"/>
      <c r="G19" s="504"/>
      <c r="H19" s="581"/>
      <c r="I19" s="504"/>
      <c r="J19" s="586"/>
    </row>
    <row r="20" spans="1:10" s="32" customFormat="1" ht="16.5">
      <c r="A20" s="44">
        <v>20</v>
      </c>
      <c r="B20" s="640">
        <v>1</v>
      </c>
      <c r="C20" s="36"/>
      <c r="D20" s="504" t="s">
        <v>116</v>
      </c>
      <c r="E20" s="504"/>
      <c r="F20" s="504"/>
      <c r="G20" s="504"/>
      <c r="H20" s="581"/>
      <c r="I20" s="504"/>
      <c r="J20" s="586"/>
    </row>
    <row r="21" spans="1:10" ht="17.25" thickBot="1">
      <c r="A21" s="44">
        <v>21</v>
      </c>
      <c r="B21" s="640">
        <v>2</v>
      </c>
      <c r="C21" s="36"/>
      <c r="D21" s="504" t="s">
        <v>73</v>
      </c>
      <c r="E21" s="380"/>
      <c r="F21" s="380"/>
      <c r="G21" s="37"/>
      <c r="H21" s="581"/>
      <c r="I21" s="504"/>
      <c r="J21" s="586"/>
    </row>
    <row r="22" spans="1:10" s="41" customFormat="1" ht="39.75" customHeight="1" thickBot="1">
      <c r="A22" s="44">
        <v>22</v>
      </c>
      <c r="B22" s="645"/>
      <c r="C22" s="502"/>
      <c r="D22" s="503" t="s">
        <v>74</v>
      </c>
      <c r="E22" s="646">
        <f>E17+E18</f>
        <v>45558</v>
      </c>
      <c r="F22" s="646">
        <f>SUM(F17:F18)</f>
        <v>4702806</v>
      </c>
      <c r="G22" s="453">
        <f>SUM(G17:G18)</f>
        <v>850460</v>
      </c>
      <c r="H22" s="470">
        <v>3926482.5276189013</v>
      </c>
      <c r="I22" s="453">
        <f>SUM(I17:I18)</f>
        <v>-880571.8099999999</v>
      </c>
      <c r="J22" s="472">
        <f>SUM(J17:J18)</f>
        <v>3045910.7176189013</v>
      </c>
    </row>
    <row r="23" spans="2:10" ht="16.5">
      <c r="B23" s="36"/>
      <c r="C23" s="36"/>
      <c r="D23" s="37"/>
      <c r="E23" s="37"/>
      <c r="F23" s="37"/>
      <c r="G23" s="37"/>
      <c r="H23" s="37">
        <f>+'1.Bevétel'!H36-'2. Kiadás'!H22</f>
        <v>0.47238109866157174</v>
      </c>
      <c r="I23" s="37"/>
      <c r="J23" s="37"/>
    </row>
    <row r="24" spans="2:7" ht="16.5">
      <c r="B24" s="36"/>
      <c r="C24" s="36"/>
      <c r="D24" s="37"/>
      <c r="E24" s="37"/>
      <c r="F24" s="37"/>
      <c r="G24" s="37"/>
    </row>
    <row r="25" spans="2:7" ht="16.5">
      <c r="B25" s="36"/>
      <c r="C25" s="36"/>
      <c r="D25" s="37"/>
      <c r="E25" s="37"/>
      <c r="F25" s="37"/>
      <c r="G25" s="37"/>
    </row>
    <row r="26" spans="2:7" ht="16.5">
      <c r="B26" s="36"/>
      <c r="C26" s="36"/>
      <c r="D26" s="37"/>
      <c r="E26" s="37"/>
      <c r="F26" s="37"/>
      <c r="G26" s="37"/>
    </row>
    <row r="27" spans="2:7" ht="17.25">
      <c r="B27" s="36"/>
      <c r="C27" s="38"/>
      <c r="D27" s="39"/>
      <c r="E27" s="39"/>
      <c r="F27" s="39"/>
      <c r="G27" s="39"/>
    </row>
    <row r="28" spans="2:7" ht="16.5">
      <c r="B28" s="36"/>
      <c r="C28" s="36"/>
      <c r="D28" s="37"/>
      <c r="E28" s="37"/>
      <c r="F28" s="37"/>
      <c r="G28" s="37"/>
    </row>
    <row r="29" spans="2:7" ht="16.5">
      <c r="B29" s="36"/>
      <c r="C29" s="36"/>
      <c r="D29" s="37"/>
      <c r="E29" s="37"/>
      <c r="F29" s="37"/>
      <c r="G29" s="37"/>
    </row>
    <row r="38" spans="1:3" s="35" customFormat="1" ht="17.25">
      <c r="A38" s="43"/>
      <c r="B38" s="44"/>
      <c r="C38" s="43"/>
    </row>
    <row r="43" spans="1:3" s="35" customFormat="1" ht="17.25">
      <c r="A43" s="43"/>
      <c r="B43" s="44"/>
      <c r="C43" s="43"/>
    </row>
    <row r="45" spans="1:3" s="35" customFormat="1" ht="17.25">
      <c r="A45" s="43"/>
      <c r="B45" s="44"/>
      <c r="C45" s="43"/>
    </row>
    <row r="52" ht="16.5">
      <c r="D52" s="37"/>
    </row>
    <row r="53" ht="16.5">
      <c r="D53" s="37"/>
    </row>
    <row r="54" ht="16.5">
      <c r="D54" s="37"/>
    </row>
    <row r="55" ht="16.5">
      <c r="D55" s="37"/>
    </row>
    <row r="56" ht="16.5">
      <c r="D56" s="37"/>
    </row>
    <row r="57" ht="16.5">
      <c r="D57" s="37"/>
    </row>
    <row r="58" ht="16.5">
      <c r="D58" s="37"/>
    </row>
  </sheetData>
  <sheetProtection/>
  <mergeCells count="3">
    <mergeCell ref="B1:D1"/>
    <mergeCell ref="B2:H2"/>
    <mergeCell ref="B3:H3"/>
  </mergeCells>
  <printOptions horizontalCentered="1"/>
  <pageMargins left="0.1968503937007874" right="0.1968503937007874" top="0.5905511811023623" bottom="0.5905511811023623" header="0.5118110236220472" footer="0.5118110236220472"/>
  <pageSetup fitToHeight="2" fitToWidth="1" horizontalDpi="600" verticalDpi="600" orientation="portrait" paperSize="9" scale="51" r:id="rId1"/>
  <headerFooter alignWithMargins="0">
    <oddFooter>&amp;C- 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46"/>
  <sheetViews>
    <sheetView view="pageBreakPreview" zoomScaleNormal="75" zoomScaleSheetLayoutView="100" zoomScalePageLayoutView="0" workbookViewId="0" topLeftCell="A14">
      <selection activeCell="H28" sqref="H28"/>
    </sheetView>
  </sheetViews>
  <sheetFormatPr defaultColWidth="9.00390625" defaultRowHeight="12.75"/>
  <cols>
    <col min="1" max="1" width="3.75390625" style="246" customWidth="1"/>
    <col min="2" max="2" width="62.875" style="488" customWidth="1"/>
    <col min="3" max="5" width="11.75390625" style="4" customWidth="1"/>
    <col min="6" max="6" width="5.75390625" style="3" customWidth="1"/>
    <col min="7" max="12" width="12.75390625" style="9" customWidth="1"/>
    <col min="13" max="13" width="9.25390625" style="4" bestFit="1" customWidth="1"/>
    <col min="14" max="16384" width="9.125" style="4" customWidth="1"/>
  </cols>
  <sheetData>
    <row r="1" spans="1:12" s="66" customFormat="1" ht="15">
      <c r="A1" s="246"/>
      <c r="B1" s="473"/>
      <c r="C1" s="474"/>
      <c r="D1" s="474"/>
      <c r="E1" s="709"/>
      <c r="F1" s="709"/>
      <c r="G1" s="709"/>
      <c r="H1" s="475"/>
      <c r="I1" s="475"/>
      <c r="J1" s="475"/>
      <c r="K1" s="475"/>
      <c r="L1" s="475"/>
    </row>
    <row r="2" spans="1:13" s="66" customFormat="1" ht="15">
      <c r="A2" s="246"/>
      <c r="B2" s="719" t="s">
        <v>271</v>
      </c>
      <c r="C2" s="719"/>
      <c r="D2" s="108"/>
      <c r="E2" s="108"/>
      <c r="F2" s="720"/>
      <c r="G2" s="720"/>
      <c r="H2" s="720"/>
      <c r="I2" s="227"/>
      <c r="J2" s="227"/>
      <c r="K2" s="227"/>
      <c r="L2" s="227"/>
      <c r="M2" s="227"/>
    </row>
    <row r="3" spans="2:13" ht="16.5">
      <c r="B3" s="721" t="s">
        <v>163</v>
      </c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</row>
    <row r="4" spans="1:13" s="6" customFormat="1" ht="16.5">
      <c r="A4" s="246"/>
      <c r="B4" s="722" t="s">
        <v>240</v>
      </c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</row>
    <row r="5" spans="2:12" ht="17.25">
      <c r="B5" s="486"/>
      <c r="C5" s="109"/>
      <c r="D5" s="109"/>
      <c r="E5" s="476"/>
      <c r="F5" s="244"/>
      <c r="G5" s="477"/>
      <c r="H5" s="478"/>
      <c r="I5" s="478"/>
      <c r="J5" s="478"/>
      <c r="K5" s="710" t="s">
        <v>0</v>
      </c>
      <c r="L5" s="710"/>
    </row>
    <row r="6" spans="1:13" s="56" customFormat="1" ht="14.25" thickBot="1">
      <c r="A6" s="246"/>
      <c r="B6" s="479" t="s">
        <v>1</v>
      </c>
      <c r="C6" s="480" t="s">
        <v>3</v>
      </c>
      <c r="D6" s="480" t="s">
        <v>2</v>
      </c>
      <c r="E6" s="480" t="s">
        <v>4</v>
      </c>
      <c r="F6" s="481" t="s">
        <v>5</v>
      </c>
      <c r="G6" s="480" t="s">
        <v>8</v>
      </c>
      <c r="H6" s="480" t="s">
        <v>9</v>
      </c>
      <c r="I6" s="480" t="s">
        <v>10</v>
      </c>
      <c r="J6" s="480" t="s">
        <v>20</v>
      </c>
      <c r="K6" s="480" t="s">
        <v>19</v>
      </c>
      <c r="L6" s="480" t="s">
        <v>14</v>
      </c>
      <c r="M6" s="56" t="s">
        <v>21</v>
      </c>
    </row>
    <row r="7" spans="1:12" s="228" customFormat="1" ht="34.5" customHeight="1">
      <c r="A7" s="246"/>
      <c r="B7" s="715" t="s">
        <v>6</v>
      </c>
      <c r="C7" s="711" t="s">
        <v>152</v>
      </c>
      <c r="D7" s="711" t="s">
        <v>149</v>
      </c>
      <c r="E7" s="713" t="s">
        <v>150</v>
      </c>
      <c r="F7" s="717" t="s">
        <v>12</v>
      </c>
      <c r="G7" s="723" t="s">
        <v>128</v>
      </c>
      <c r="H7" s="725" t="s">
        <v>23</v>
      </c>
      <c r="I7" s="725"/>
      <c r="J7" s="725"/>
      <c r="K7" s="725"/>
      <c r="L7" s="726"/>
    </row>
    <row r="8" spans="1:12" s="228" customFormat="1" ht="45.75" thickBot="1">
      <c r="A8" s="246"/>
      <c r="B8" s="716"/>
      <c r="C8" s="712"/>
      <c r="D8" s="712"/>
      <c r="E8" s="714"/>
      <c r="F8" s="718"/>
      <c r="G8" s="724"/>
      <c r="H8" s="64" t="s">
        <v>24</v>
      </c>
      <c r="I8" s="64" t="s">
        <v>25</v>
      </c>
      <c r="J8" s="64" t="s">
        <v>26</v>
      </c>
      <c r="K8" s="64" t="s">
        <v>27</v>
      </c>
      <c r="L8" s="65" t="s">
        <v>28</v>
      </c>
    </row>
    <row r="9" spans="1:12" s="7" customFormat="1" ht="21" thickTop="1">
      <c r="A9" s="246"/>
      <c r="B9" s="615" t="s">
        <v>264</v>
      </c>
      <c r="C9" s="603">
        <v>31025</v>
      </c>
      <c r="D9" s="603">
        <v>74825</v>
      </c>
      <c r="E9" s="633">
        <v>76779</v>
      </c>
      <c r="F9" s="635" t="s">
        <v>15</v>
      </c>
      <c r="G9" s="616">
        <v>51336</v>
      </c>
      <c r="H9" s="617">
        <v>20883</v>
      </c>
      <c r="I9" s="617">
        <v>4054</v>
      </c>
      <c r="J9" s="617">
        <v>26399</v>
      </c>
      <c r="K9" s="617"/>
      <c r="L9" s="618"/>
    </row>
    <row r="10" spans="1:12" s="7" customFormat="1" ht="16.5">
      <c r="A10" s="246"/>
      <c r="B10" s="619" t="s">
        <v>248</v>
      </c>
      <c r="C10" s="608"/>
      <c r="D10" s="608"/>
      <c r="E10" s="634"/>
      <c r="F10" s="636"/>
      <c r="G10" s="505"/>
      <c r="H10" s="505"/>
      <c r="I10" s="505"/>
      <c r="J10" s="505"/>
      <c r="K10" s="505"/>
      <c r="L10" s="608"/>
    </row>
    <row r="11" spans="1:14" s="45" customFormat="1" ht="22.5" customHeight="1">
      <c r="A11" s="458"/>
      <c r="B11" s="482" t="s">
        <v>246</v>
      </c>
      <c r="C11" s="593">
        <v>31025</v>
      </c>
      <c r="D11" s="593">
        <v>74825</v>
      </c>
      <c r="E11" s="594">
        <v>76779</v>
      </c>
      <c r="F11" s="595"/>
      <c r="G11" s="620">
        <f>J11+I11+H11</f>
        <v>51336.4406189015</v>
      </c>
      <c r="H11" s="457">
        <f>'11. Tábla'!I68</f>
        <v>20882.919579108922</v>
      </c>
      <c r="I11" s="457">
        <f>'11. Tábla'!I69</f>
        <v>4054.046689792578</v>
      </c>
      <c r="J11" s="457">
        <f>'11. Tábla'!I70</f>
        <v>26399.47435</v>
      </c>
      <c r="K11" s="457"/>
      <c r="L11" s="548"/>
      <c r="N11" s="228"/>
    </row>
    <row r="12" spans="1:12" s="7" customFormat="1" ht="16.5">
      <c r="A12" s="246"/>
      <c r="B12" s="621" t="s">
        <v>222</v>
      </c>
      <c r="C12" s="608"/>
      <c r="D12" s="608">
        <v>132743</v>
      </c>
      <c r="E12" s="634">
        <v>101307</v>
      </c>
      <c r="F12" s="636" t="s">
        <v>14</v>
      </c>
      <c r="G12" s="505">
        <v>62872</v>
      </c>
      <c r="H12" s="622"/>
      <c r="I12" s="622"/>
      <c r="J12" s="622"/>
      <c r="K12" s="622"/>
      <c r="L12" s="623">
        <v>62872</v>
      </c>
    </row>
    <row r="13" spans="1:12" s="7" customFormat="1" ht="16.5">
      <c r="A13" s="246"/>
      <c r="B13" s="621" t="s">
        <v>248</v>
      </c>
      <c r="C13" s="608"/>
      <c r="D13" s="608"/>
      <c r="E13" s="634"/>
      <c r="F13" s="636"/>
      <c r="G13" s="505">
        <f>G14-G12</f>
        <v>0</v>
      </c>
      <c r="H13" s="505"/>
      <c r="I13" s="505"/>
      <c r="J13" s="505"/>
      <c r="K13" s="505"/>
      <c r="L13" s="608"/>
    </row>
    <row r="14" spans="1:14" s="45" customFormat="1" ht="22.5" customHeight="1">
      <c r="A14" s="458"/>
      <c r="B14" s="482" t="s">
        <v>246</v>
      </c>
      <c r="C14" s="593"/>
      <c r="D14" s="593">
        <v>132743</v>
      </c>
      <c r="E14" s="594">
        <v>101307</v>
      </c>
      <c r="F14" s="595"/>
      <c r="G14" s="620">
        <f>L14</f>
        <v>62872</v>
      </c>
      <c r="H14" s="457"/>
      <c r="I14" s="457"/>
      <c r="J14" s="457"/>
      <c r="K14" s="457"/>
      <c r="L14" s="548">
        <v>62872</v>
      </c>
      <c r="N14" s="228"/>
    </row>
    <row r="15" spans="1:12" s="7" customFormat="1" ht="16.5">
      <c r="A15" s="246"/>
      <c r="B15" s="621" t="s">
        <v>247</v>
      </c>
      <c r="C15" s="608"/>
      <c r="D15" s="608">
        <v>235293</v>
      </c>
      <c r="E15" s="634">
        <v>131803</v>
      </c>
      <c r="F15" s="636" t="s">
        <v>14</v>
      </c>
      <c r="G15" s="505">
        <v>101693</v>
      </c>
      <c r="H15" s="622"/>
      <c r="I15" s="622"/>
      <c r="J15" s="622">
        <v>101693</v>
      </c>
      <c r="K15" s="622"/>
      <c r="L15" s="624"/>
    </row>
    <row r="16" spans="1:12" s="7" customFormat="1" ht="16.5">
      <c r="A16" s="246"/>
      <c r="B16" s="621" t="s">
        <v>248</v>
      </c>
      <c r="C16" s="608"/>
      <c r="D16" s="608">
        <f>D17-D15</f>
        <v>0</v>
      </c>
      <c r="E16" s="634">
        <f>E17-E15</f>
        <v>0</v>
      </c>
      <c r="F16" s="636"/>
      <c r="G16" s="505">
        <f>G17-G15</f>
        <v>16653</v>
      </c>
      <c r="H16" s="505"/>
      <c r="I16" s="505"/>
      <c r="J16" s="505">
        <f>J17-J15</f>
        <v>16653</v>
      </c>
      <c r="K16" s="505"/>
      <c r="L16" s="608"/>
    </row>
    <row r="17" spans="1:14" s="45" customFormat="1" ht="22.5" customHeight="1">
      <c r="A17" s="458"/>
      <c r="B17" s="482" t="s">
        <v>246</v>
      </c>
      <c r="C17" s="593"/>
      <c r="D17" s="593">
        <v>235293</v>
      </c>
      <c r="E17" s="594">
        <v>131803</v>
      </c>
      <c r="F17" s="595"/>
      <c r="G17" s="620">
        <f>J17</f>
        <v>118346</v>
      </c>
      <c r="H17" s="457"/>
      <c r="I17" s="457"/>
      <c r="J17" s="457">
        <f>'11. Tábla'!G77</f>
        <v>118346</v>
      </c>
      <c r="K17" s="457"/>
      <c r="L17" s="548"/>
      <c r="N17" s="228"/>
    </row>
    <row r="18" spans="1:14" s="3" customFormat="1" ht="22.5" customHeight="1">
      <c r="A18" s="245"/>
      <c r="B18" s="625" t="s">
        <v>249</v>
      </c>
      <c r="C18" s="506"/>
      <c r="D18" s="506">
        <v>114450</v>
      </c>
      <c r="E18" s="592">
        <v>7347</v>
      </c>
      <c r="F18" s="636" t="s">
        <v>14</v>
      </c>
      <c r="G18" s="508">
        <v>136021</v>
      </c>
      <c r="H18" s="622"/>
      <c r="I18" s="622"/>
      <c r="J18" s="622">
        <v>136021</v>
      </c>
      <c r="K18" s="622"/>
      <c r="L18" s="507"/>
      <c r="N18" s="7"/>
    </row>
    <row r="19" spans="1:14" s="3" customFormat="1" ht="22.5" customHeight="1">
      <c r="A19" s="245"/>
      <c r="B19" s="625" t="str">
        <f>B16</f>
        <v>módosítás</v>
      </c>
      <c r="C19" s="506"/>
      <c r="D19" s="506"/>
      <c r="E19" s="592"/>
      <c r="F19" s="551"/>
      <c r="G19" s="508">
        <f>G20-G18</f>
        <v>-136021</v>
      </c>
      <c r="H19" s="508"/>
      <c r="I19" s="508"/>
      <c r="J19" s="508">
        <f>J20-J18</f>
        <v>-136021</v>
      </c>
      <c r="K19" s="508"/>
      <c r="L19" s="506"/>
      <c r="N19" s="7"/>
    </row>
    <row r="20" spans="1:14" s="45" customFormat="1" ht="18" customHeight="1" thickBot="1">
      <c r="A20" s="458"/>
      <c r="B20" s="483" t="s">
        <v>250</v>
      </c>
      <c r="C20" s="602"/>
      <c r="D20" s="602">
        <f>'[6]kifizkérelem'!$C$17/1000+'[6]kifizkérelem'!$C$18/1000</f>
        <v>114450</v>
      </c>
      <c r="E20" s="459">
        <v>7347</v>
      </c>
      <c r="F20" s="460"/>
      <c r="G20" s="626">
        <f>'11. Tábla'!I73</f>
        <v>0</v>
      </c>
      <c r="H20" s="455"/>
      <c r="I20" s="455"/>
      <c r="J20" s="455">
        <f>'11. Tábla'!I73</f>
        <v>0</v>
      </c>
      <c r="K20" s="455"/>
      <c r="L20" s="242"/>
      <c r="M20" s="228"/>
      <c r="N20" s="228"/>
    </row>
    <row r="21" spans="1:12" s="7" customFormat="1" ht="19.5" customHeight="1" hidden="1">
      <c r="A21" s="245"/>
      <c r="B21" s="484"/>
      <c r="C21" s="137"/>
      <c r="D21" s="137"/>
      <c r="E21" s="241"/>
      <c r="F21" s="263"/>
      <c r="G21" s="456"/>
      <c r="H21" s="454"/>
      <c r="I21" s="454"/>
      <c r="J21" s="454"/>
      <c r="K21" s="454"/>
      <c r="L21" s="218"/>
    </row>
    <row r="22" spans="1:13" s="45" customFormat="1" ht="33.75" customHeight="1" thickTop="1">
      <c r="A22" s="246"/>
      <c r="B22" s="627" t="s">
        <v>273</v>
      </c>
      <c r="C22" s="604">
        <v>31025</v>
      </c>
      <c r="D22" s="604">
        <v>557311</v>
      </c>
      <c r="E22" s="589">
        <v>317236</v>
      </c>
      <c r="F22" s="637"/>
      <c r="G22" s="604">
        <v>351922</v>
      </c>
      <c r="H22" s="604">
        <v>20883</v>
      </c>
      <c r="I22" s="604">
        <v>4054</v>
      </c>
      <c r="J22" s="604">
        <v>264113</v>
      </c>
      <c r="K22" s="604"/>
      <c r="L22" s="589">
        <v>62872</v>
      </c>
      <c r="M22" s="7"/>
    </row>
    <row r="23" spans="1:12" ht="18" customHeight="1">
      <c r="A23" s="247"/>
      <c r="B23" s="628" t="s">
        <v>248</v>
      </c>
      <c r="C23" s="629"/>
      <c r="D23" s="629"/>
      <c r="E23" s="631"/>
      <c r="F23" s="638"/>
      <c r="G23" s="630">
        <f>G24-G22</f>
        <v>-119367.55938109849</v>
      </c>
      <c r="H23" s="630"/>
      <c r="I23" s="630"/>
      <c r="J23" s="630">
        <f>J24-J22</f>
        <v>-119367.52565</v>
      </c>
      <c r="K23" s="630">
        <f>K24-K22</f>
        <v>0</v>
      </c>
      <c r="L23" s="630">
        <f>L24-L22</f>
        <v>0</v>
      </c>
    </row>
    <row r="24" spans="1:12" ht="18" customHeight="1" thickBot="1">
      <c r="A24" s="247"/>
      <c r="B24" s="485" t="s">
        <v>272</v>
      </c>
      <c r="C24" s="590">
        <v>31025</v>
      </c>
      <c r="D24" s="590">
        <v>557311</v>
      </c>
      <c r="E24" s="632">
        <v>317236</v>
      </c>
      <c r="F24" s="639"/>
      <c r="G24" s="590">
        <v>232554.4406189015</v>
      </c>
      <c r="H24" s="590">
        <v>20882.919579108922</v>
      </c>
      <c r="I24" s="590">
        <v>4054.046689792578</v>
      </c>
      <c r="J24" s="590">
        <v>144745.47435</v>
      </c>
      <c r="K24" s="590"/>
      <c r="L24" s="632">
        <v>62872</v>
      </c>
    </row>
    <row r="25" spans="1:12" ht="18" customHeight="1">
      <c r="A25" s="247"/>
      <c r="B25" s="614"/>
      <c r="C25" s="62"/>
      <c r="D25" s="62"/>
      <c r="E25" s="62"/>
      <c r="F25" s="243"/>
      <c r="G25" s="461"/>
      <c r="H25" s="62"/>
      <c r="I25" s="62"/>
      <c r="J25" s="62"/>
      <c r="K25" s="62"/>
      <c r="L25" s="62"/>
    </row>
    <row r="26" spans="1:12" ht="18" customHeight="1">
      <c r="A26" s="247"/>
      <c r="B26" s="614"/>
      <c r="C26" s="62"/>
      <c r="D26" s="62"/>
      <c r="E26" s="62"/>
      <c r="F26" s="243"/>
      <c r="G26" s="63"/>
      <c r="H26" s="62"/>
      <c r="I26" s="62"/>
      <c r="J26" s="62"/>
      <c r="K26" s="62"/>
      <c r="L26" s="62"/>
    </row>
    <row r="27" spans="3:12" ht="18" customHeight="1">
      <c r="C27" s="109"/>
      <c r="D27" s="109"/>
      <c r="E27" s="109"/>
      <c r="F27" s="8"/>
      <c r="G27" s="109"/>
      <c r="H27" s="109"/>
      <c r="I27" s="109"/>
      <c r="J27" s="109"/>
      <c r="K27" s="109"/>
      <c r="L27" s="109"/>
    </row>
    <row r="28" spans="3:6" ht="18" customHeight="1">
      <c r="C28" s="109"/>
      <c r="D28" s="109"/>
      <c r="E28" s="109"/>
      <c r="F28" s="8"/>
    </row>
    <row r="29" spans="3:6" ht="18" customHeight="1">
      <c r="C29" s="109"/>
      <c r="D29" s="109"/>
      <c r="E29" s="109"/>
      <c r="F29" s="8"/>
    </row>
    <row r="30" spans="1:13" s="9" customFormat="1" ht="18" customHeight="1">
      <c r="A30" s="246"/>
      <c r="B30" s="488"/>
      <c r="C30" s="109"/>
      <c r="D30" s="109"/>
      <c r="E30" s="109"/>
      <c r="F30" s="8"/>
      <c r="M30" s="4"/>
    </row>
    <row r="31" spans="1:13" s="9" customFormat="1" ht="18" customHeight="1">
      <c r="A31" s="246"/>
      <c r="B31" s="488"/>
      <c r="C31" s="109"/>
      <c r="D31" s="109"/>
      <c r="E31" s="109"/>
      <c r="F31" s="8"/>
      <c r="M31" s="4"/>
    </row>
    <row r="32" spans="1:13" s="9" customFormat="1" ht="18" customHeight="1">
      <c r="A32" s="246"/>
      <c r="B32" s="488"/>
      <c r="C32" s="109"/>
      <c r="D32" s="109"/>
      <c r="E32" s="109"/>
      <c r="F32" s="8"/>
      <c r="M32" s="4"/>
    </row>
    <row r="33" spans="1:13" s="9" customFormat="1" ht="18" customHeight="1">
      <c r="A33" s="246"/>
      <c r="B33" s="488"/>
      <c r="C33" s="109"/>
      <c r="D33" s="109"/>
      <c r="E33" s="109"/>
      <c r="F33" s="8"/>
      <c r="M33" s="4"/>
    </row>
    <row r="34" spans="1:13" s="9" customFormat="1" ht="18" customHeight="1">
      <c r="A34" s="246"/>
      <c r="B34" s="488"/>
      <c r="C34" s="109"/>
      <c r="D34" s="109"/>
      <c r="E34" s="109"/>
      <c r="F34" s="8"/>
      <c r="M34" s="4"/>
    </row>
    <row r="35" spans="1:13" s="9" customFormat="1" ht="18" customHeight="1">
      <c r="A35" s="246"/>
      <c r="B35" s="489"/>
      <c r="C35" s="109"/>
      <c r="D35" s="109"/>
      <c r="E35" s="109"/>
      <c r="F35" s="8"/>
      <c r="M35" s="4"/>
    </row>
    <row r="36" spans="1:13" s="9" customFormat="1" ht="18" customHeight="1">
      <c r="A36" s="246"/>
      <c r="B36" s="489"/>
      <c r="C36" s="109"/>
      <c r="D36" s="109"/>
      <c r="E36" s="109"/>
      <c r="F36" s="8"/>
      <c r="M36" s="4"/>
    </row>
    <row r="37" spans="1:13" s="9" customFormat="1" ht="18" customHeight="1">
      <c r="A37" s="246"/>
      <c r="B37" s="488"/>
      <c r="C37" s="109"/>
      <c r="D37" s="109"/>
      <c r="E37" s="109"/>
      <c r="F37" s="8"/>
      <c r="M37" s="4"/>
    </row>
    <row r="38" spans="1:13" s="9" customFormat="1" ht="18" customHeight="1">
      <c r="A38" s="246"/>
      <c r="B38" s="488"/>
      <c r="C38" s="109"/>
      <c r="D38" s="109"/>
      <c r="E38" s="109"/>
      <c r="F38" s="8"/>
      <c r="M38" s="4"/>
    </row>
    <row r="39" spans="1:13" s="9" customFormat="1" ht="18" customHeight="1">
      <c r="A39" s="246"/>
      <c r="B39" s="488"/>
      <c r="C39" s="4"/>
      <c r="D39" s="4"/>
      <c r="E39" s="4"/>
      <c r="F39" s="3"/>
      <c r="M39" s="4"/>
    </row>
    <row r="40" spans="1:13" s="9" customFormat="1" ht="18" customHeight="1">
      <c r="A40" s="246"/>
      <c r="B40" s="488"/>
      <c r="C40" s="4"/>
      <c r="D40" s="4"/>
      <c r="E40" s="4"/>
      <c r="F40" s="3"/>
      <c r="M40" s="4"/>
    </row>
    <row r="41" spans="1:13" s="9" customFormat="1" ht="18" customHeight="1">
      <c r="A41" s="246"/>
      <c r="B41" s="488"/>
      <c r="C41" s="4"/>
      <c r="D41" s="4"/>
      <c r="E41" s="4"/>
      <c r="F41" s="3"/>
      <c r="M41" s="4"/>
    </row>
    <row r="42" spans="1:13" s="9" customFormat="1" ht="18" customHeight="1">
      <c r="A42" s="246"/>
      <c r="B42" s="488"/>
      <c r="C42" s="4"/>
      <c r="D42" s="4"/>
      <c r="E42" s="4"/>
      <c r="F42" s="3"/>
      <c r="M42" s="4"/>
    </row>
    <row r="43" spans="1:13" s="9" customFormat="1" ht="18" customHeight="1">
      <c r="A43" s="246"/>
      <c r="B43" s="488"/>
      <c r="C43" s="4"/>
      <c r="D43" s="4"/>
      <c r="E43" s="4"/>
      <c r="F43" s="3"/>
      <c r="M43" s="4"/>
    </row>
    <row r="44" spans="1:13" s="9" customFormat="1" ht="18" customHeight="1">
      <c r="A44" s="246"/>
      <c r="B44" s="488"/>
      <c r="C44" s="4"/>
      <c r="D44" s="4"/>
      <c r="E44" s="4"/>
      <c r="F44" s="3"/>
      <c r="M44" s="4"/>
    </row>
    <row r="45" spans="1:13" s="9" customFormat="1" ht="18" customHeight="1">
      <c r="A45" s="246"/>
      <c r="B45" s="488"/>
      <c r="C45" s="4"/>
      <c r="D45" s="4"/>
      <c r="E45" s="4"/>
      <c r="F45" s="3"/>
      <c r="M45" s="4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spans="3:6" ht="18" customHeight="1">
      <c r="C58" s="109"/>
      <c r="D58" s="109"/>
      <c r="E58" s="109"/>
      <c r="F58" s="8"/>
    </row>
    <row r="59" spans="3:6" ht="18" customHeight="1">
      <c r="C59" s="109"/>
      <c r="D59" s="109"/>
      <c r="E59" s="109"/>
      <c r="F59" s="8"/>
    </row>
    <row r="60" spans="3:6" ht="18" customHeight="1">
      <c r="C60" s="109"/>
      <c r="D60" s="109"/>
      <c r="E60" s="109"/>
      <c r="F60" s="8"/>
    </row>
    <row r="61" spans="2:12" ht="18" customHeight="1">
      <c r="B61" s="490"/>
      <c r="C61" s="8"/>
      <c r="D61" s="8"/>
      <c r="E61" s="8"/>
      <c r="F61" s="8"/>
      <c r="G61" s="10"/>
      <c r="H61" s="10"/>
      <c r="I61" s="10"/>
      <c r="J61" s="10"/>
      <c r="K61" s="10"/>
      <c r="L61" s="10"/>
    </row>
    <row r="62" spans="2:12" ht="18" customHeight="1">
      <c r="B62" s="490"/>
      <c r="C62" s="8"/>
      <c r="D62" s="8"/>
      <c r="E62" s="8"/>
      <c r="F62" s="8"/>
      <c r="G62" s="10"/>
      <c r="H62" s="10"/>
      <c r="I62" s="10"/>
      <c r="J62" s="10"/>
      <c r="K62" s="10"/>
      <c r="L62" s="10"/>
    </row>
    <row r="63" spans="2:12" ht="18" customHeight="1">
      <c r="B63" s="490"/>
      <c r="C63" s="8"/>
      <c r="D63" s="8"/>
      <c r="E63" s="8"/>
      <c r="F63" s="8"/>
      <c r="G63" s="10"/>
      <c r="H63" s="10"/>
      <c r="I63" s="10"/>
      <c r="J63" s="10"/>
      <c r="K63" s="10"/>
      <c r="L63" s="10"/>
    </row>
    <row r="64" spans="2:12" ht="18" customHeight="1">
      <c r="B64" s="490"/>
      <c r="C64" s="8"/>
      <c r="D64" s="8"/>
      <c r="E64" s="8"/>
      <c r="F64" s="8"/>
      <c r="G64" s="10"/>
      <c r="H64" s="10"/>
      <c r="I64" s="10"/>
      <c r="J64" s="10"/>
      <c r="K64" s="10"/>
      <c r="L64" s="10"/>
    </row>
    <row r="65" spans="3:6" ht="18" customHeight="1">
      <c r="C65" s="109"/>
      <c r="D65" s="109"/>
      <c r="E65" s="109"/>
      <c r="F65" s="8"/>
    </row>
    <row r="66" spans="3:6" ht="18" customHeight="1">
      <c r="C66" s="109"/>
      <c r="D66" s="109"/>
      <c r="E66" s="109"/>
      <c r="F66" s="8"/>
    </row>
    <row r="67" spans="3:6" ht="18" customHeight="1">
      <c r="C67" s="109"/>
      <c r="D67" s="109"/>
      <c r="E67" s="109"/>
      <c r="F67" s="8"/>
    </row>
    <row r="68" spans="3:6" ht="18" customHeight="1">
      <c r="C68" s="109"/>
      <c r="D68" s="109"/>
      <c r="E68" s="109"/>
      <c r="F68" s="8"/>
    </row>
    <row r="69" spans="3:6" ht="18" customHeight="1">
      <c r="C69" s="109"/>
      <c r="D69" s="109"/>
      <c r="E69" s="109"/>
      <c r="F69" s="8"/>
    </row>
    <row r="70" spans="2:6" ht="18" customHeight="1">
      <c r="B70" s="489"/>
      <c r="C70" s="109"/>
      <c r="D70" s="109"/>
      <c r="E70" s="109"/>
      <c r="F70" s="8"/>
    </row>
    <row r="71" spans="2:6" ht="18" customHeight="1">
      <c r="B71" s="489"/>
      <c r="C71" s="109"/>
      <c r="D71" s="109"/>
      <c r="E71" s="109"/>
      <c r="F71" s="8"/>
    </row>
    <row r="72" spans="1:12" s="5" customFormat="1" ht="18" customHeight="1">
      <c r="A72" s="246"/>
      <c r="B72" s="489"/>
      <c r="C72" s="4"/>
      <c r="D72" s="4"/>
      <c r="E72" s="4"/>
      <c r="F72" s="3"/>
      <c r="G72" s="9"/>
      <c r="H72" s="9"/>
      <c r="I72" s="9"/>
      <c r="J72" s="9"/>
      <c r="K72" s="9"/>
      <c r="L72" s="9"/>
    </row>
    <row r="73" spans="1:12" s="5" customFormat="1" ht="18" customHeight="1">
      <c r="A73" s="246"/>
      <c r="B73" s="489"/>
      <c r="C73" s="4"/>
      <c r="D73" s="4"/>
      <c r="E73" s="4"/>
      <c r="F73" s="3"/>
      <c r="G73" s="9"/>
      <c r="H73" s="9"/>
      <c r="I73" s="9"/>
      <c r="J73" s="9"/>
      <c r="K73" s="9"/>
      <c r="L73" s="9"/>
    </row>
    <row r="74" spans="1:12" s="5" customFormat="1" ht="18" customHeight="1">
      <c r="A74" s="246"/>
      <c r="B74" s="489"/>
      <c r="C74" s="109"/>
      <c r="D74" s="109"/>
      <c r="E74" s="109"/>
      <c r="F74" s="8"/>
      <c r="G74" s="9"/>
      <c r="H74" s="9"/>
      <c r="I74" s="9"/>
      <c r="J74" s="9"/>
      <c r="K74" s="9"/>
      <c r="L74" s="9"/>
    </row>
    <row r="75" spans="1:12" s="5" customFormat="1" ht="18" customHeight="1">
      <c r="A75" s="246"/>
      <c r="B75" s="489"/>
      <c r="C75" s="109"/>
      <c r="D75" s="109"/>
      <c r="E75" s="109"/>
      <c r="F75" s="8"/>
      <c r="G75" s="9"/>
      <c r="H75" s="9"/>
      <c r="I75" s="9"/>
      <c r="J75" s="9"/>
      <c r="K75" s="9"/>
      <c r="L75" s="9"/>
    </row>
    <row r="76" spans="1:12" s="5" customFormat="1" ht="18" customHeight="1">
      <c r="A76" s="246"/>
      <c r="B76" s="489"/>
      <c r="C76" s="109"/>
      <c r="D76" s="109"/>
      <c r="E76" s="109"/>
      <c r="F76" s="8"/>
      <c r="G76" s="9"/>
      <c r="H76" s="9"/>
      <c r="I76" s="9"/>
      <c r="J76" s="9"/>
      <c r="K76" s="9"/>
      <c r="L76" s="9"/>
    </row>
    <row r="77" spans="1:12" s="5" customFormat="1" ht="18" customHeight="1">
      <c r="A77" s="246"/>
      <c r="B77" s="489"/>
      <c r="C77" s="109"/>
      <c r="D77" s="109"/>
      <c r="E77" s="109"/>
      <c r="F77" s="8"/>
      <c r="G77" s="9"/>
      <c r="H77" s="9"/>
      <c r="I77" s="9"/>
      <c r="J77" s="9"/>
      <c r="K77" s="9"/>
      <c r="L77" s="9"/>
    </row>
    <row r="78" spans="1:12" s="5" customFormat="1" ht="18" customHeight="1">
      <c r="A78" s="246"/>
      <c r="B78" s="489"/>
      <c r="C78" s="109"/>
      <c r="D78" s="109"/>
      <c r="E78" s="109"/>
      <c r="F78" s="8"/>
      <c r="G78" s="9"/>
      <c r="H78" s="9"/>
      <c r="I78" s="9"/>
      <c r="J78" s="9"/>
      <c r="K78" s="9"/>
      <c r="L78" s="9"/>
    </row>
    <row r="79" spans="3:6" ht="18" customHeight="1">
      <c r="C79" s="109"/>
      <c r="D79" s="109"/>
      <c r="E79" s="109"/>
      <c r="F79" s="8"/>
    </row>
    <row r="80" spans="3:6" ht="18" customHeight="1">
      <c r="C80" s="109"/>
      <c r="D80" s="109"/>
      <c r="E80" s="109"/>
      <c r="F80" s="8"/>
    </row>
    <row r="81" spans="3:6" ht="18" customHeight="1">
      <c r="C81" s="109"/>
      <c r="D81" s="109"/>
      <c r="E81" s="109"/>
      <c r="F81" s="8"/>
    </row>
    <row r="82" spans="3:6" ht="18" customHeight="1">
      <c r="C82" s="109"/>
      <c r="D82" s="109"/>
      <c r="E82" s="109"/>
      <c r="F82" s="8"/>
    </row>
    <row r="83" spans="3:6" ht="18" customHeight="1">
      <c r="C83" s="109"/>
      <c r="D83" s="109"/>
      <c r="E83" s="109"/>
      <c r="F83" s="8"/>
    </row>
    <row r="84" spans="3:6" ht="18" customHeight="1">
      <c r="C84" s="109"/>
      <c r="D84" s="109"/>
      <c r="E84" s="109"/>
      <c r="F84" s="8"/>
    </row>
    <row r="85" spans="3:6" ht="18" customHeight="1">
      <c r="C85" s="109"/>
      <c r="D85" s="109"/>
      <c r="E85" s="109"/>
      <c r="F85" s="8"/>
    </row>
    <row r="86" spans="3:6" ht="18" customHeight="1">
      <c r="C86" s="109"/>
      <c r="D86" s="109"/>
      <c r="E86" s="109"/>
      <c r="F86" s="8"/>
    </row>
    <row r="87" spans="3:6" ht="18" customHeight="1">
      <c r="C87" s="109"/>
      <c r="D87" s="109"/>
      <c r="E87" s="109"/>
      <c r="F87" s="8"/>
    </row>
    <row r="88" spans="3:6" ht="18" customHeight="1">
      <c r="C88" s="109"/>
      <c r="D88" s="109"/>
      <c r="E88" s="109"/>
      <c r="F88" s="8"/>
    </row>
    <row r="89" spans="3:6" ht="18" customHeight="1">
      <c r="C89" s="109"/>
      <c r="D89" s="109"/>
      <c r="E89" s="109"/>
      <c r="F89" s="8"/>
    </row>
    <row r="90" spans="3:6" ht="18" customHeight="1">
      <c r="C90" s="109"/>
      <c r="D90" s="109"/>
      <c r="E90" s="109"/>
      <c r="F90" s="8"/>
    </row>
    <row r="91" spans="3:6" ht="18" customHeight="1">
      <c r="C91" s="109"/>
      <c r="D91" s="109"/>
      <c r="E91" s="109"/>
      <c r="F91" s="8"/>
    </row>
    <row r="92" spans="1:12" s="5" customFormat="1" ht="18" customHeight="1">
      <c r="A92" s="246"/>
      <c r="B92" s="489"/>
      <c r="C92" s="109"/>
      <c r="D92" s="109"/>
      <c r="E92" s="109"/>
      <c r="F92" s="8"/>
      <c r="G92" s="9"/>
      <c r="H92" s="9"/>
      <c r="I92" s="9"/>
      <c r="J92" s="9"/>
      <c r="K92" s="9"/>
      <c r="L92" s="9"/>
    </row>
    <row r="93" spans="3:6" ht="18" customHeight="1">
      <c r="C93" s="109"/>
      <c r="D93" s="109"/>
      <c r="E93" s="109"/>
      <c r="F93" s="8"/>
    </row>
    <row r="94" spans="1:13" s="9" customFormat="1" ht="18" customHeight="1">
      <c r="A94" s="246"/>
      <c r="B94" s="488"/>
      <c r="C94" s="109"/>
      <c r="D94" s="109"/>
      <c r="E94" s="109"/>
      <c r="F94" s="8"/>
      <c r="M94" s="4"/>
    </row>
    <row r="95" spans="1:13" s="9" customFormat="1" ht="18" customHeight="1">
      <c r="A95" s="246"/>
      <c r="B95" s="488"/>
      <c r="C95" s="109"/>
      <c r="D95" s="109"/>
      <c r="E95" s="109"/>
      <c r="F95" s="8"/>
      <c r="M95" s="4"/>
    </row>
    <row r="96" spans="1:13" s="9" customFormat="1" ht="17.25">
      <c r="A96" s="246"/>
      <c r="B96" s="488"/>
      <c r="C96" s="109"/>
      <c r="D96" s="109"/>
      <c r="E96" s="109"/>
      <c r="F96" s="8"/>
      <c r="M96" s="4"/>
    </row>
    <row r="97" spans="1:13" s="9" customFormat="1" ht="17.25">
      <c r="A97" s="246"/>
      <c r="B97" s="488"/>
      <c r="C97" s="109"/>
      <c r="D97" s="109"/>
      <c r="E97" s="109"/>
      <c r="F97" s="8"/>
      <c r="M97" s="4"/>
    </row>
    <row r="98" spans="1:13" s="9" customFormat="1" ht="17.25">
      <c r="A98" s="246"/>
      <c r="B98" s="488"/>
      <c r="C98" s="109"/>
      <c r="D98" s="109"/>
      <c r="E98" s="109"/>
      <c r="F98" s="8"/>
      <c r="M98" s="4"/>
    </row>
    <row r="99" spans="1:13" s="9" customFormat="1" ht="17.25">
      <c r="A99" s="246"/>
      <c r="B99" s="488"/>
      <c r="C99" s="109"/>
      <c r="D99" s="109"/>
      <c r="E99" s="109"/>
      <c r="F99" s="8"/>
      <c r="M99" s="4"/>
    </row>
    <row r="100" spans="1:13" s="9" customFormat="1" ht="17.25">
      <c r="A100" s="246"/>
      <c r="B100" s="488"/>
      <c r="C100" s="109"/>
      <c r="D100" s="109"/>
      <c r="E100" s="109"/>
      <c r="F100" s="8"/>
      <c r="M100" s="4"/>
    </row>
    <row r="101" spans="1:13" s="9" customFormat="1" ht="17.25">
      <c r="A101" s="246"/>
      <c r="B101" s="488"/>
      <c r="C101" s="109"/>
      <c r="D101" s="109"/>
      <c r="E101" s="109"/>
      <c r="F101" s="8"/>
      <c r="M101" s="4"/>
    </row>
    <row r="102" spans="1:13" s="9" customFormat="1" ht="17.25">
      <c r="A102" s="246"/>
      <c r="B102" s="488"/>
      <c r="C102" s="109"/>
      <c r="D102" s="109"/>
      <c r="E102" s="109"/>
      <c r="F102" s="8"/>
      <c r="M102" s="4"/>
    </row>
    <row r="103" spans="1:13" s="9" customFormat="1" ht="17.25">
      <c r="A103" s="246"/>
      <c r="B103" s="488"/>
      <c r="C103" s="109"/>
      <c r="D103" s="109"/>
      <c r="E103" s="109"/>
      <c r="F103" s="8"/>
      <c r="M103" s="4"/>
    </row>
    <row r="104" spans="1:13" s="9" customFormat="1" ht="17.25">
      <c r="A104" s="246"/>
      <c r="B104" s="488"/>
      <c r="C104" s="109"/>
      <c r="D104" s="109"/>
      <c r="E104" s="109"/>
      <c r="F104" s="8"/>
      <c r="M104" s="4"/>
    </row>
    <row r="105" spans="1:13" s="9" customFormat="1" ht="17.25">
      <c r="A105" s="246"/>
      <c r="B105" s="488"/>
      <c r="C105" s="109"/>
      <c r="D105" s="109"/>
      <c r="E105" s="109"/>
      <c r="F105" s="8"/>
      <c r="M105" s="4"/>
    </row>
    <row r="106" spans="1:13" s="9" customFormat="1" ht="17.25">
      <c r="A106" s="246"/>
      <c r="B106" s="488"/>
      <c r="C106" s="109"/>
      <c r="D106" s="109"/>
      <c r="E106" s="109"/>
      <c r="F106" s="8"/>
      <c r="M106" s="4"/>
    </row>
    <row r="107" spans="1:13" s="9" customFormat="1" ht="17.25">
      <c r="A107" s="246"/>
      <c r="B107" s="488"/>
      <c r="C107" s="109"/>
      <c r="D107" s="109"/>
      <c r="E107" s="109"/>
      <c r="F107" s="8"/>
      <c r="M107" s="4"/>
    </row>
    <row r="108" spans="1:13" s="9" customFormat="1" ht="17.25">
      <c r="A108" s="246"/>
      <c r="B108" s="488"/>
      <c r="C108" s="109"/>
      <c r="D108" s="109"/>
      <c r="E108" s="109"/>
      <c r="F108" s="8"/>
      <c r="M108" s="4"/>
    </row>
    <row r="109" spans="1:13" s="9" customFormat="1" ht="17.25">
      <c r="A109" s="246"/>
      <c r="B109" s="488"/>
      <c r="C109" s="109"/>
      <c r="D109" s="109"/>
      <c r="E109" s="109"/>
      <c r="F109" s="8"/>
      <c r="M109" s="4"/>
    </row>
    <row r="110" spans="1:13" s="9" customFormat="1" ht="17.25">
      <c r="A110" s="246"/>
      <c r="B110" s="488"/>
      <c r="C110" s="109"/>
      <c r="D110" s="109"/>
      <c r="E110" s="109"/>
      <c r="F110" s="8"/>
      <c r="M110" s="4"/>
    </row>
    <row r="111" spans="1:13" s="9" customFormat="1" ht="17.25">
      <c r="A111" s="246"/>
      <c r="B111" s="488"/>
      <c r="C111" s="109"/>
      <c r="D111" s="109"/>
      <c r="E111" s="109"/>
      <c r="F111" s="8"/>
      <c r="M111" s="4"/>
    </row>
    <row r="112" spans="1:13" s="9" customFormat="1" ht="17.25">
      <c r="A112" s="246"/>
      <c r="B112" s="488"/>
      <c r="C112" s="109"/>
      <c r="D112" s="109"/>
      <c r="E112" s="109"/>
      <c r="F112" s="8"/>
      <c r="M112" s="4"/>
    </row>
    <row r="113" spans="1:13" s="9" customFormat="1" ht="17.25">
      <c r="A113" s="246"/>
      <c r="B113" s="488"/>
      <c r="C113" s="109"/>
      <c r="D113" s="109"/>
      <c r="E113" s="109"/>
      <c r="F113" s="8"/>
      <c r="M113" s="4"/>
    </row>
    <row r="114" spans="1:13" s="9" customFormat="1" ht="17.25">
      <c r="A114" s="246"/>
      <c r="B114" s="488"/>
      <c r="C114" s="109"/>
      <c r="D114" s="109"/>
      <c r="E114" s="109"/>
      <c r="F114" s="8"/>
      <c r="M114" s="4"/>
    </row>
    <row r="115" spans="1:13" s="9" customFormat="1" ht="17.25">
      <c r="A115" s="246"/>
      <c r="B115" s="488"/>
      <c r="C115" s="109"/>
      <c r="D115" s="109"/>
      <c r="E115" s="109"/>
      <c r="F115" s="8"/>
      <c r="M115" s="4"/>
    </row>
    <row r="116" spans="1:13" s="9" customFormat="1" ht="17.25">
      <c r="A116" s="246"/>
      <c r="B116" s="488"/>
      <c r="C116" s="109"/>
      <c r="D116" s="109"/>
      <c r="E116" s="109"/>
      <c r="F116" s="8"/>
      <c r="M116" s="4"/>
    </row>
    <row r="117" spans="1:13" s="9" customFormat="1" ht="17.25">
      <c r="A117" s="246"/>
      <c r="B117" s="488"/>
      <c r="C117" s="109"/>
      <c r="D117" s="109"/>
      <c r="E117" s="109"/>
      <c r="F117" s="8"/>
      <c r="M117" s="4"/>
    </row>
    <row r="118" spans="1:13" s="9" customFormat="1" ht="17.25">
      <c r="A118" s="246"/>
      <c r="B118" s="488"/>
      <c r="C118" s="109"/>
      <c r="D118" s="109"/>
      <c r="E118" s="109"/>
      <c r="F118" s="8"/>
      <c r="M118" s="4"/>
    </row>
    <row r="119" spans="1:13" s="9" customFormat="1" ht="17.25">
      <c r="A119" s="246"/>
      <c r="B119" s="488"/>
      <c r="C119" s="109"/>
      <c r="D119" s="109"/>
      <c r="E119" s="109"/>
      <c r="F119" s="8"/>
      <c r="M119" s="4"/>
    </row>
    <row r="120" spans="1:13" s="9" customFormat="1" ht="17.25">
      <c r="A120" s="246"/>
      <c r="B120" s="488"/>
      <c r="C120" s="109"/>
      <c r="D120" s="109"/>
      <c r="E120" s="109"/>
      <c r="F120" s="8"/>
      <c r="M120" s="4"/>
    </row>
    <row r="121" spans="1:13" s="9" customFormat="1" ht="17.25">
      <c r="A121" s="246"/>
      <c r="B121" s="488"/>
      <c r="C121" s="109"/>
      <c r="D121" s="109"/>
      <c r="E121" s="109"/>
      <c r="F121" s="8"/>
      <c r="M121" s="4"/>
    </row>
    <row r="122" spans="1:13" s="9" customFormat="1" ht="17.25">
      <c r="A122" s="246"/>
      <c r="B122" s="488"/>
      <c r="C122" s="109"/>
      <c r="D122" s="109"/>
      <c r="E122" s="109"/>
      <c r="F122" s="8"/>
      <c r="M122" s="4"/>
    </row>
    <row r="123" spans="1:13" s="9" customFormat="1" ht="17.25">
      <c r="A123" s="246"/>
      <c r="B123" s="488"/>
      <c r="C123" s="109"/>
      <c r="D123" s="109"/>
      <c r="E123" s="109"/>
      <c r="F123" s="8"/>
      <c r="M123" s="4"/>
    </row>
    <row r="124" spans="1:13" s="9" customFormat="1" ht="17.25">
      <c r="A124" s="246"/>
      <c r="B124" s="488"/>
      <c r="C124" s="109"/>
      <c r="D124" s="109"/>
      <c r="E124" s="109"/>
      <c r="F124" s="8"/>
      <c r="M124" s="4"/>
    </row>
    <row r="125" spans="1:13" s="9" customFormat="1" ht="17.25">
      <c r="A125" s="246"/>
      <c r="B125" s="488"/>
      <c r="C125" s="109"/>
      <c r="D125" s="109"/>
      <c r="E125" s="109"/>
      <c r="F125" s="8"/>
      <c r="M125" s="4"/>
    </row>
    <row r="126" spans="1:13" s="9" customFormat="1" ht="17.25">
      <c r="A126" s="246"/>
      <c r="B126" s="488"/>
      <c r="C126" s="109"/>
      <c r="D126" s="109"/>
      <c r="E126" s="109"/>
      <c r="F126" s="8"/>
      <c r="M126" s="4"/>
    </row>
    <row r="127" spans="1:13" s="9" customFormat="1" ht="17.25">
      <c r="A127" s="246"/>
      <c r="B127" s="488"/>
      <c r="C127" s="109"/>
      <c r="D127" s="109"/>
      <c r="E127" s="109"/>
      <c r="F127" s="8"/>
      <c r="M127" s="4"/>
    </row>
    <row r="128" spans="1:13" s="9" customFormat="1" ht="17.25">
      <c r="A128" s="246"/>
      <c r="B128" s="488"/>
      <c r="C128" s="109"/>
      <c r="D128" s="109"/>
      <c r="E128" s="109"/>
      <c r="F128" s="8"/>
      <c r="M128" s="4"/>
    </row>
    <row r="129" spans="1:13" s="9" customFormat="1" ht="17.25">
      <c r="A129" s="246"/>
      <c r="B129" s="488"/>
      <c r="C129" s="109"/>
      <c r="D129" s="109"/>
      <c r="E129" s="109"/>
      <c r="F129" s="8"/>
      <c r="M129" s="4"/>
    </row>
    <row r="130" spans="1:13" s="9" customFormat="1" ht="17.25">
      <c r="A130" s="246"/>
      <c r="B130" s="488"/>
      <c r="C130" s="109"/>
      <c r="D130" s="109"/>
      <c r="E130" s="109"/>
      <c r="F130" s="8"/>
      <c r="M130" s="4"/>
    </row>
    <row r="131" spans="1:13" s="9" customFormat="1" ht="17.25">
      <c r="A131" s="246"/>
      <c r="B131" s="488"/>
      <c r="C131" s="109"/>
      <c r="D131" s="109"/>
      <c r="E131" s="109"/>
      <c r="F131" s="8"/>
      <c r="M131" s="4"/>
    </row>
    <row r="132" spans="1:13" s="9" customFormat="1" ht="17.25">
      <c r="A132" s="246"/>
      <c r="B132" s="488"/>
      <c r="C132" s="109"/>
      <c r="D132" s="109"/>
      <c r="E132" s="109"/>
      <c r="F132" s="8"/>
      <c r="M132" s="4"/>
    </row>
    <row r="133" spans="1:13" s="9" customFormat="1" ht="17.25">
      <c r="A133" s="246"/>
      <c r="B133" s="488"/>
      <c r="C133" s="109"/>
      <c r="D133" s="109"/>
      <c r="E133" s="109"/>
      <c r="F133" s="8"/>
      <c r="M133" s="4"/>
    </row>
    <row r="134" spans="1:13" s="9" customFormat="1" ht="17.25">
      <c r="A134" s="246"/>
      <c r="B134" s="488"/>
      <c r="C134" s="109"/>
      <c r="D134" s="109"/>
      <c r="E134" s="109"/>
      <c r="F134" s="8"/>
      <c r="M134" s="4"/>
    </row>
    <row r="135" spans="1:13" s="9" customFormat="1" ht="17.25">
      <c r="A135" s="246"/>
      <c r="B135" s="488"/>
      <c r="C135" s="109"/>
      <c r="D135" s="109"/>
      <c r="E135" s="109"/>
      <c r="F135" s="8"/>
      <c r="M135" s="4"/>
    </row>
    <row r="136" spans="1:13" s="9" customFormat="1" ht="17.25">
      <c r="A136" s="246"/>
      <c r="B136" s="488"/>
      <c r="C136" s="109"/>
      <c r="D136" s="109"/>
      <c r="E136" s="109"/>
      <c r="F136" s="8"/>
      <c r="M136" s="4"/>
    </row>
    <row r="137" spans="1:13" s="9" customFormat="1" ht="17.25">
      <c r="A137" s="246"/>
      <c r="B137" s="488"/>
      <c r="C137" s="4"/>
      <c r="D137" s="4"/>
      <c r="E137" s="4"/>
      <c r="F137" s="3"/>
      <c r="M137" s="4"/>
    </row>
    <row r="138" spans="1:13" s="9" customFormat="1" ht="17.25">
      <c r="A138" s="246"/>
      <c r="B138" s="488"/>
      <c r="C138" s="4"/>
      <c r="D138" s="4"/>
      <c r="E138" s="4"/>
      <c r="F138" s="3"/>
      <c r="M138" s="4"/>
    </row>
    <row r="139" spans="1:13" s="9" customFormat="1" ht="17.25">
      <c r="A139" s="246"/>
      <c r="B139" s="488"/>
      <c r="C139" s="4"/>
      <c r="D139" s="4"/>
      <c r="E139" s="4"/>
      <c r="F139" s="3"/>
      <c r="M139" s="4"/>
    </row>
    <row r="140" spans="1:13" s="9" customFormat="1" ht="17.25">
      <c r="A140" s="246"/>
      <c r="B140" s="488"/>
      <c r="C140" s="4"/>
      <c r="D140" s="4"/>
      <c r="E140" s="4"/>
      <c r="F140" s="3"/>
      <c r="M140" s="4"/>
    </row>
    <row r="141" spans="1:13" s="9" customFormat="1" ht="17.25">
      <c r="A141" s="246"/>
      <c r="B141" s="488"/>
      <c r="C141" s="4"/>
      <c r="D141" s="4"/>
      <c r="E141" s="4"/>
      <c r="F141" s="3"/>
      <c r="M141" s="4"/>
    </row>
    <row r="142" spans="1:13" s="9" customFormat="1" ht="17.25">
      <c r="A142" s="246"/>
      <c r="B142" s="488"/>
      <c r="C142" s="4"/>
      <c r="D142" s="4"/>
      <c r="E142" s="4"/>
      <c r="F142" s="3"/>
      <c r="M142" s="4"/>
    </row>
    <row r="143" spans="1:13" s="9" customFormat="1" ht="17.25">
      <c r="A143" s="246"/>
      <c r="B143" s="488"/>
      <c r="C143" s="4"/>
      <c r="D143" s="4"/>
      <c r="E143" s="4"/>
      <c r="F143" s="3"/>
      <c r="M143" s="4"/>
    </row>
    <row r="144" spans="1:13" s="9" customFormat="1" ht="17.25">
      <c r="A144" s="246"/>
      <c r="B144" s="488"/>
      <c r="C144" s="4"/>
      <c r="D144" s="4"/>
      <c r="E144" s="4"/>
      <c r="F144" s="3"/>
      <c r="M144" s="4"/>
    </row>
    <row r="145" spans="1:13" s="9" customFormat="1" ht="17.25">
      <c r="A145" s="246"/>
      <c r="B145" s="488"/>
      <c r="C145" s="4"/>
      <c r="D145" s="4"/>
      <c r="E145" s="4"/>
      <c r="F145" s="3"/>
      <c r="M145" s="4"/>
    </row>
    <row r="146" spans="1:13" s="9" customFormat="1" ht="17.25">
      <c r="A146" s="246"/>
      <c r="B146" s="488"/>
      <c r="C146" s="4"/>
      <c r="D146" s="4"/>
      <c r="E146" s="4"/>
      <c r="F146" s="3"/>
      <c r="M146" s="4"/>
    </row>
  </sheetData>
  <sheetProtection/>
  <mergeCells count="13">
    <mergeCell ref="B4:M4"/>
    <mergeCell ref="G7:G8"/>
    <mergeCell ref="H7:L7"/>
    <mergeCell ref="E1:G1"/>
    <mergeCell ref="K5:L5"/>
    <mergeCell ref="C7:C8"/>
    <mergeCell ref="E7:E8"/>
    <mergeCell ref="B7:B8"/>
    <mergeCell ref="D7:D8"/>
    <mergeCell ref="F7:F8"/>
    <mergeCell ref="B2:C2"/>
    <mergeCell ref="F2:H2"/>
    <mergeCell ref="B3:M3"/>
  </mergeCells>
  <printOptions horizontalCentered="1"/>
  <pageMargins left="0.1968503937007874" right="0.1968503937007874" top="0.3937007874015748" bottom="0.3937007874015748" header="0.2362204724409449" footer="0.2362204724409449"/>
  <pageSetup horizontalDpi="600" verticalDpi="600" orientation="landscape" paperSize="9" scale="65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O14"/>
  <sheetViews>
    <sheetView view="pageBreakPreview" zoomScaleSheetLayoutView="100" zoomScalePageLayoutView="0" workbookViewId="0" topLeftCell="A1">
      <pane ySplit="6" topLeftCell="A7" activePane="bottomLeft" state="frozen"/>
      <selection pane="topLeft" activeCell="F4" sqref="F4"/>
      <selection pane="bottomLeft" activeCell="H11" sqref="H11"/>
    </sheetView>
  </sheetViews>
  <sheetFormatPr defaultColWidth="9.00390625" defaultRowHeight="12.75"/>
  <cols>
    <col min="1" max="1" width="4.25390625" style="233" customWidth="1"/>
    <col min="2" max="2" width="59.75390625" style="118" customWidth="1"/>
    <col min="3" max="3" width="5.625" style="119" bestFit="1" customWidth="1"/>
    <col min="4" max="6" width="13.25390625" style="225" customWidth="1"/>
    <col min="7" max="9" width="15.75390625" style="225" customWidth="1"/>
    <col min="10" max="10" width="13.25390625" style="224" customWidth="1"/>
    <col min="11" max="16384" width="9.125" style="116" customWidth="1"/>
  </cols>
  <sheetData>
    <row r="1" spans="1:249" ht="18" customHeight="1">
      <c r="A1" s="229"/>
      <c r="B1" s="648" t="s">
        <v>255</v>
      </c>
      <c r="C1" s="230"/>
      <c r="D1" s="231"/>
      <c r="E1" s="231"/>
      <c r="F1" s="231"/>
      <c r="G1" s="727"/>
      <c r="H1" s="727"/>
      <c r="I1" s="727"/>
      <c r="J1" s="727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  <c r="EG1" s="232"/>
      <c r="EH1" s="232"/>
      <c r="EI1" s="232"/>
      <c r="EJ1" s="232"/>
      <c r="EK1" s="232"/>
      <c r="EL1" s="232"/>
      <c r="EM1" s="232"/>
      <c r="EN1" s="232"/>
      <c r="EO1" s="232"/>
      <c r="EP1" s="232"/>
      <c r="EQ1" s="232"/>
      <c r="ER1" s="232"/>
      <c r="ES1" s="232"/>
      <c r="ET1" s="232"/>
      <c r="EU1" s="232"/>
      <c r="EV1" s="232"/>
      <c r="EW1" s="232"/>
      <c r="EX1" s="232"/>
      <c r="EY1" s="232"/>
      <c r="EZ1" s="232"/>
      <c r="FA1" s="232"/>
      <c r="FB1" s="232"/>
      <c r="FC1" s="232"/>
      <c r="FD1" s="232"/>
      <c r="FE1" s="232"/>
      <c r="FF1" s="232"/>
      <c r="FG1" s="232"/>
      <c r="FH1" s="232"/>
      <c r="FI1" s="232"/>
      <c r="FJ1" s="232"/>
      <c r="FK1" s="232"/>
      <c r="FL1" s="232"/>
      <c r="FM1" s="232"/>
      <c r="FN1" s="232"/>
      <c r="FO1" s="232"/>
      <c r="FP1" s="232"/>
      <c r="FQ1" s="232"/>
      <c r="FR1" s="232"/>
      <c r="FS1" s="232"/>
      <c r="FT1" s="232"/>
      <c r="FU1" s="232"/>
      <c r="FV1" s="232"/>
      <c r="FW1" s="232"/>
      <c r="FX1" s="232"/>
      <c r="FY1" s="232"/>
      <c r="FZ1" s="232"/>
      <c r="GA1" s="232"/>
      <c r="GB1" s="232"/>
      <c r="GC1" s="232"/>
      <c r="GD1" s="232"/>
      <c r="GE1" s="232"/>
      <c r="GF1" s="232"/>
      <c r="GG1" s="232"/>
      <c r="GH1" s="232"/>
      <c r="GI1" s="232"/>
      <c r="GJ1" s="232"/>
      <c r="GK1" s="232"/>
      <c r="GL1" s="232"/>
      <c r="GM1" s="232"/>
      <c r="GN1" s="232"/>
      <c r="GO1" s="232"/>
      <c r="GP1" s="232"/>
      <c r="GQ1" s="232"/>
      <c r="GR1" s="232"/>
      <c r="GS1" s="232"/>
      <c r="GT1" s="232"/>
      <c r="GU1" s="232"/>
      <c r="GV1" s="232"/>
      <c r="GW1" s="232"/>
      <c r="GX1" s="232"/>
      <c r="GY1" s="232"/>
      <c r="GZ1" s="232"/>
      <c r="HA1" s="232"/>
      <c r="HB1" s="232"/>
      <c r="HC1" s="232"/>
      <c r="HD1" s="232"/>
      <c r="HE1" s="232"/>
      <c r="HF1" s="232"/>
      <c r="HG1" s="232"/>
      <c r="HH1" s="232"/>
      <c r="HI1" s="232"/>
      <c r="HJ1" s="232"/>
      <c r="HK1" s="232"/>
      <c r="HL1" s="232"/>
      <c r="HM1" s="232"/>
      <c r="HN1" s="232"/>
      <c r="HO1" s="232"/>
      <c r="HP1" s="232"/>
      <c r="HQ1" s="232"/>
      <c r="HR1" s="232"/>
      <c r="HS1" s="232"/>
      <c r="HT1" s="232"/>
      <c r="HU1" s="232"/>
      <c r="HV1" s="232"/>
      <c r="HW1" s="232"/>
      <c r="HX1" s="232"/>
      <c r="HY1" s="232"/>
      <c r="HZ1" s="232"/>
      <c r="IA1" s="232"/>
      <c r="IB1" s="232"/>
      <c r="IC1" s="232"/>
      <c r="ID1" s="232"/>
      <c r="IE1" s="232"/>
      <c r="IF1" s="232"/>
      <c r="IG1" s="232"/>
      <c r="IH1" s="232"/>
      <c r="II1" s="232"/>
      <c r="IJ1" s="232"/>
      <c r="IK1" s="232"/>
      <c r="IL1" s="232"/>
      <c r="IM1" s="232"/>
      <c r="IN1" s="232"/>
      <c r="IO1" s="232"/>
    </row>
    <row r="2" spans="2:10" ht="18" customHeight="1">
      <c r="B2" s="728" t="s">
        <v>163</v>
      </c>
      <c r="C2" s="728"/>
      <c r="D2" s="728"/>
      <c r="E2" s="728"/>
      <c r="F2" s="728"/>
      <c r="G2" s="728"/>
      <c r="H2" s="728"/>
      <c r="I2" s="728"/>
      <c r="J2" s="728"/>
    </row>
    <row r="3" spans="2:10" ht="18" customHeight="1">
      <c r="B3" s="647"/>
      <c r="C3" s="466"/>
      <c r="D3" s="647" t="s">
        <v>268</v>
      </c>
      <c r="E3" s="647"/>
      <c r="F3" s="647"/>
      <c r="G3" s="647"/>
      <c r="H3" s="647"/>
      <c r="I3" s="647"/>
      <c r="J3" s="647"/>
    </row>
    <row r="4" ht="18" customHeight="1">
      <c r="J4" s="226" t="s">
        <v>0</v>
      </c>
    </row>
    <row r="5" spans="1:249" s="58" customFormat="1" ht="18" customHeight="1" thickBot="1">
      <c r="A5" s="233"/>
      <c r="B5" s="121" t="s">
        <v>1</v>
      </c>
      <c r="C5" s="121" t="s">
        <v>3</v>
      </c>
      <c r="D5" s="122" t="s">
        <v>2</v>
      </c>
      <c r="E5" s="122" t="s">
        <v>4</v>
      </c>
      <c r="F5" s="122" t="s">
        <v>5</v>
      </c>
      <c r="G5" s="122" t="s">
        <v>8</v>
      </c>
      <c r="H5" s="122" t="s">
        <v>9</v>
      </c>
      <c r="I5" s="122" t="s">
        <v>10</v>
      </c>
      <c r="J5" s="121" t="s">
        <v>20</v>
      </c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</row>
    <row r="6" spans="2:10" ht="80.25" customHeight="1" thickBot="1">
      <c r="B6" s="650" t="s">
        <v>6</v>
      </c>
      <c r="C6" s="125" t="s">
        <v>122</v>
      </c>
      <c r="D6" s="126" t="s">
        <v>13</v>
      </c>
      <c r="E6" s="126" t="s">
        <v>160</v>
      </c>
      <c r="F6" s="596" t="s">
        <v>158</v>
      </c>
      <c r="G6" s="555" t="s">
        <v>251</v>
      </c>
      <c r="H6" s="552" t="s">
        <v>30</v>
      </c>
      <c r="I6" s="552" t="s">
        <v>242</v>
      </c>
      <c r="J6" s="664" t="s">
        <v>159</v>
      </c>
    </row>
    <row r="7" spans="1:249" s="47" customFormat="1" ht="22.5" customHeight="1">
      <c r="A7" s="265">
        <v>1</v>
      </c>
      <c r="B7" s="651" t="s">
        <v>220</v>
      </c>
      <c r="C7" s="540"/>
      <c r="D7" s="541"/>
      <c r="E7" s="541"/>
      <c r="F7" s="600"/>
      <c r="G7" s="556"/>
      <c r="H7" s="553"/>
      <c r="I7" s="553"/>
      <c r="J7" s="665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</row>
    <row r="8" spans="1:10" ht="18" customHeight="1">
      <c r="A8" s="265">
        <v>2</v>
      </c>
      <c r="B8" s="652" t="s">
        <v>180</v>
      </c>
      <c r="C8" s="544" t="s">
        <v>15</v>
      </c>
      <c r="D8" s="436">
        <f>SUM(E8:G8)</f>
        <v>3139567</v>
      </c>
      <c r="E8" s="543"/>
      <c r="F8" s="599">
        <f>'[6]Sz2 Seres'!$G$19/1000</f>
        <v>486664</v>
      </c>
      <c r="G8" s="557">
        <v>2652903</v>
      </c>
      <c r="H8" s="554">
        <f>I8-G8</f>
        <v>-2652903</v>
      </c>
      <c r="I8" s="554">
        <v>0</v>
      </c>
      <c r="J8" s="666">
        <v>2652903</v>
      </c>
    </row>
    <row r="9" spans="1:10" ht="39" customHeight="1">
      <c r="A9" s="265">
        <v>3</v>
      </c>
      <c r="B9" s="652" t="s">
        <v>239</v>
      </c>
      <c r="C9" s="544" t="s">
        <v>15</v>
      </c>
      <c r="D9" s="542">
        <f>SUM(E9:G9)</f>
        <v>50800</v>
      </c>
      <c r="E9" s="543"/>
      <c r="F9" s="599"/>
      <c r="G9" s="557">
        <v>50800</v>
      </c>
      <c r="H9" s="554">
        <f>I9-G9</f>
        <v>0</v>
      </c>
      <c r="I9" s="554">
        <f>'11. Tábla'!I62</f>
        <v>50800</v>
      </c>
      <c r="J9" s="666"/>
    </row>
    <row r="10" spans="1:10" ht="39" customHeight="1" thickBot="1">
      <c r="A10" s="265"/>
      <c r="B10" s="656" t="s">
        <v>238</v>
      </c>
      <c r="C10" s="657" t="s">
        <v>15</v>
      </c>
      <c r="D10" s="658">
        <f>SUM(E10:G10)</f>
        <v>1016</v>
      </c>
      <c r="E10" s="659"/>
      <c r="F10" s="660"/>
      <c r="G10" s="663">
        <v>1016</v>
      </c>
      <c r="H10" s="661">
        <f>I10-G10</f>
        <v>0</v>
      </c>
      <c r="I10" s="662">
        <f>'11. Tábla'!I64</f>
        <v>1016</v>
      </c>
      <c r="J10" s="667"/>
    </row>
    <row r="11" spans="1:10" ht="36" customHeight="1" thickBot="1">
      <c r="A11" s="234">
        <v>4</v>
      </c>
      <c r="B11" s="654" t="s">
        <v>123</v>
      </c>
      <c r="C11" s="655"/>
      <c r="D11" s="547">
        <f aca="true" t="shared" si="0" ref="D11:J11">SUM(D8:D10)</f>
        <v>3191383</v>
      </c>
      <c r="E11" s="547">
        <f t="shared" si="0"/>
        <v>0</v>
      </c>
      <c r="F11" s="601">
        <f t="shared" si="0"/>
        <v>486664</v>
      </c>
      <c r="G11" s="649">
        <f t="shared" si="0"/>
        <v>2704719</v>
      </c>
      <c r="H11" s="547">
        <f t="shared" si="0"/>
        <v>-2652903</v>
      </c>
      <c r="I11" s="547">
        <f t="shared" si="0"/>
        <v>51816</v>
      </c>
      <c r="J11" s="653">
        <f t="shared" si="0"/>
        <v>2652903</v>
      </c>
    </row>
    <row r="12" spans="2:9" ht="18" customHeight="1">
      <c r="B12" s="235"/>
      <c r="C12" s="230"/>
      <c r="D12" s="134"/>
      <c r="E12" s="135"/>
      <c r="F12" s="134"/>
      <c r="G12" s="134"/>
      <c r="H12" s="134"/>
      <c r="I12" s="134"/>
    </row>
    <row r="13" spans="2:9" ht="18" customHeight="1">
      <c r="B13" s="235"/>
      <c r="C13" s="230"/>
      <c r="D13" s="231"/>
      <c r="E13" s="135"/>
      <c r="F13" s="134"/>
      <c r="G13" s="134"/>
      <c r="H13" s="134"/>
      <c r="I13" s="134"/>
    </row>
    <row r="14" spans="2:9" ht="18" customHeight="1">
      <c r="B14" s="235"/>
      <c r="C14" s="230"/>
      <c r="D14" s="231"/>
      <c r="E14" s="135"/>
      <c r="F14" s="134"/>
      <c r="G14" s="134"/>
      <c r="H14" s="134"/>
      <c r="I14" s="134"/>
    </row>
  </sheetData>
  <sheetProtection/>
  <mergeCells count="2">
    <mergeCell ref="G1:J1"/>
    <mergeCell ref="B2:J2"/>
  </mergeCells>
  <printOptions horizontalCentered="1"/>
  <pageMargins left="0.1968503937007874" right="0.1968503937007874" top="0.5511811023622047" bottom="0.5511811023622047" header="0.31496062992125984" footer="0.31496062992125984"/>
  <pageSetup horizontalDpi="600" verticalDpi="600" orientation="portrait" paperSize="9" scale="60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P13"/>
  <sheetViews>
    <sheetView view="pageBreakPreview" zoomScaleSheetLayoutView="100" zoomScalePageLayoutView="0" workbookViewId="0" topLeftCell="A1">
      <pane ySplit="6" topLeftCell="A7" activePane="bottomLeft" state="frozen"/>
      <selection pane="topLeft" activeCell="F4" sqref="F4"/>
      <selection pane="bottomLeft" activeCell="B5" sqref="B5:K5"/>
    </sheetView>
  </sheetViews>
  <sheetFormatPr defaultColWidth="9.00390625" defaultRowHeight="12.75"/>
  <cols>
    <col min="1" max="1" width="4.25390625" style="233" customWidth="1"/>
    <col min="2" max="2" width="4.25390625" style="117" customWidth="1"/>
    <col min="3" max="3" width="59.75390625" style="118" customWidth="1"/>
    <col min="4" max="4" width="5.625" style="119" bestFit="1" customWidth="1"/>
    <col min="5" max="7" width="13.25390625" style="225" customWidth="1"/>
    <col min="8" max="10" width="15.75390625" style="225" customWidth="1"/>
    <col min="11" max="11" width="13.25390625" style="224" customWidth="1"/>
    <col min="12" max="16384" width="9.125" style="116" customWidth="1"/>
  </cols>
  <sheetData>
    <row r="1" spans="1:250" ht="18" customHeight="1">
      <c r="A1" s="229"/>
      <c r="B1" s="729" t="s">
        <v>263</v>
      </c>
      <c r="C1" s="729"/>
      <c r="D1" s="230"/>
      <c r="E1" s="231"/>
      <c r="F1" s="231"/>
      <c r="G1" s="231"/>
      <c r="H1" s="727"/>
      <c r="I1" s="727"/>
      <c r="J1" s="727"/>
      <c r="K1" s="727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  <c r="EG1" s="232"/>
      <c r="EH1" s="232"/>
      <c r="EI1" s="232"/>
      <c r="EJ1" s="232"/>
      <c r="EK1" s="232"/>
      <c r="EL1" s="232"/>
      <c r="EM1" s="232"/>
      <c r="EN1" s="232"/>
      <c r="EO1" s="232"/>
      <c r="EP1" s="232"/>
      <c r="EQ1" s="232"/>
      <c r="ER1" s="232"/>
      <c r="ES1" s="232"/>
      <c r="ET1" s="232"/>
      <c r="EU1" s="232"/>
      <c r="EV1" s="232"/>
      <c r="EW1" s="232"/>
      <c r="EX1" s="232"/>
      <c r="EY1" s="232"/>
      <c r="EZ1" s="232"/>
      <c r="FA1" s="232"/>
      <c r="FB1" s="232"/>
      <c r="FC1" s="232"/>
      <c r="FD1" s="232"/>
      <c r="FE1" s="232"/>
      <c r="FF1" s="232"/>
      <c r="FG1" s="232"/>
      <c r="FH1" s="232"/>
      <c r="FI1" s="232"/>
      <c r="FJ1" s="232"/>
      <c r="FK1" s="232"/>
      <c r="FL1" s="232"/>
      <c r="FM1" s="232"/>
      <c r="FN1" s="232"/>
      <c r="FO1" s="232"/>
      <c r="FP1" s="232"/>
      <c r="FQ1" s="232"/>
      <c r="FR1" s="232"/>
      <c r="FS1" s="232"/>
      <c r="FT1" s="232"/>
      <c r="FU1" s="232"/>
      <c r="FV1" s="232"/>
      <c r="FW1" s="232"/>
      <c r="FX1" s="232"/>
      <c r="FY1" s="232"/>
      <c r="FZ1" s="232"/>
      <c r="GA1" s="232"/>
      <c r="GB1" s="232"/>
      <c r="GC1" s="232"/>
      <c r="GD1" s="232"/>
      <c r="GE1" s="232"/>
      <c r="GF1" s="232"/>
      <c r="GG1" s="232"/>
      <c r="GH1" s="232"/>
      <c r="GI1" s="232"/>
      <c r="GJ1" s="232"/>
      <c r="GK1" s="232"/>
      <c r="GL1" s="232"/>
      <c r="GM1" s="232"/>
      <c r="GN1" s="232"/>
      <c r="GO1" s="232"/>
      <c r="GP1" s="232"/>
      <c r="GQ1" s="232"/>
      <c r="GR1" s="232"/>
      <c r="GS1" s="232"/>
      <c r="GT1" s="232"/>
      <c r="GU1" s="232"/>
      <c r="GV1" s="232"/>
      <c r="GW1" s="232"/>
      <c r="GX1" s="232"/>
      <c r="GY1" s="232"/>
      <c r="GZ1" s="232"/>
      <c r="HA1" s="232"/>
      <c r="HB1" s="232"/>
      <c r="HC1" s="232"/>
      <c r="HD1" s="232"/>
      <c r="HE1" s="232"/>
      <c r="HF1" s="232"/>
      <c r="HG1" s="232"/>
      <c r="HH1" s="232"/>
      <c r="HI1" s="232"/>
      <c r="HJ1" s="232"/>
      <c r="HK1" s="232"/>
      <c r="HL1" s="232"/>
      <c r="HM1" s="232"/>
      <c r="HN1" s="232"/>
      <c r="HO1" s="232"/>
      <c r="HP1" s="232"/>
      <c r="HQ1" s="232"/>
      <c r="HR1" s="232"/>
      <c r="HS1" s="232"/>
      <c r="HT1" s="232"/>
      <c r="HU1" s="232"/>
      <c r="HV1" s="232"/>
      <c r="HW1" s="232"/>
      <c r="HX1" s="232"/>
      <c r="HY1" s="232"/>
      <c r="HZ1" s="232"/>
      <c r="IA1" s="232"/>
      <c r="IB1" s="232"/>
      <c r="IC1" s="232"/>
      <c r="ID1" s="232"/>
      <c r="IE1" s="232"/>
      <c r="IF1" s="232"/>
      <c r="IG1" s="232"/>
      <c r="IH1" s="232"/>
      <c r="II1" s="232"/>
      <c r="IJ1" s="232"/>
      <c r="IK1" s="232"/>
      <c r="IL1" s="232"/>
      <c r="IM1" s="232"/>
      <c r="IN1" s="232"/>
      <c r="IO1" s="232"/>
      <c r="IP1" s="232"/>
    </row>
    <row r="2" spans="2:11" ht="18" customHeight="1">
      <c r="B2" s="728" t="s">
        <v>163</v>
      </c>
      <c r="C2" s="728"/>
      <c r="D2" s="728"/>
      <c r="E2" s="728"/>
      <c r="F2" s="728"/>
      <c r="G2" s="728"/>
      <c r="H2" s="728"/>
      <c r="I2" s="728"/>
      <c r="J2" s="728"/>
      <c r="K2" s="728"/>
    </row>
    <row r="3" spans="2:11" ht="18" customHeight="1">
      <c r="B3" s="730" t="s">
        <v>259</v>
      </c>
      <c r="C3" s="730"/>
      <c r="D3" s="730"/>
      <c r="E3" s="730"/>
      <c r="F3" s="730"/>
      <c r="G3" s="730"/>
      <c r="H3" s="730"/>
      <c r="I3" s="730"/>
      <c r="J3" s="730"/>
      <c r="K3" s="730"/>
    </row>
    <row r="4" ht="18" customHeight="1">
      <c r="K4" s="226" t="s">
        <v>0</v>
      </c>
    </row>
    <row r="5" spans="1:250" s="58" customFormat="1" ht="18" customHeight="1" thickBot="1">
      <c r="A5" s="233"/>
      <c r="B5" s="120" t="s">
        <v>1</v>
      </c>
      <c r="C5" s="121" t="s">
        <v>3</v>
      </c>
      <c r="D5" s="121" t="s">
        <v>2</v>
      </c>
      <c r="E5" s="122" t="s">
        <v>4</v>
      </c>
      <c r="F5" s="122" t="s">
        <v>5</v>
      </c>
      <c r="G5" s="122" t="s">
        <v>8</v>
      </c>
      <c r="H5" s="122" t="s">
        <v>9</v>
      </c>
      <c r="I5" s="122" t="s">
        <v>10</v>
      </c>
      <c r="J5" s="122" t="s">
        <v>20</v>
      </c>
      <c r="K5" s="121" t="s">
        <v>19</v>
      </c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</row>
    <row r="6" spans="2:11" ht="80.25" customHeight="1" thickBot="1">
      <c r="B6" s="123" t="s">
        <v>127</v>
      </c>
      <c r="C6" s="124" t="s">
        <v>6</v>
      </c>
      <c r="D6" s="125" t="s">
        <v>122</v>
      </c>
      <c r="E6" s="126" t="s">
        <v>13</v>
      </c>
      <c r="F6" s="126" t="s">
        <v>160</v>
      </c>
      <c r="G6" s="683" t="s">
        <v>158</v>
      </c>
      <c r="H6" s="605" t="s">
        <v>128</v>
      </c>
      <c r="I6" s="552" t="s">
        <v>30</v>
      </c>
      <c r="J6" s="552" t="s">
        <v>242</v>
      </c>
      <c r="K6" s="664" t="s">
        <v>159</v>
      </c>
    </row>
    <row r="7" spans="1:250" s="47" customFormat="1" ht="22.5" customHeight="1">
      <c r="A7" s="265">
        <v>1</v>
      </c>
      <c r="B7" s="128"/>
      <c r="C7" s="668" t="s">
        <v>260</v>
      </c>
      <c r="D7" s="669"/>
      <c r="E7" s="670"/>
      <c r="F7" s="670"/>
      <c r="G7" s="684"/>
      <c r="H7" s="679"/>
      <c r="I7" s="688"/>
      <c r="J7" s="688"/>
      <c r="K7" s="676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</row>
    <row r="8" spans="1:11" ht="22.5" customHeight="1">
      <c r="A8" s="265">
        <v>2</v>
      </c>
      <c r="B8" s="462">
        <v>1</v>
      </c>
      <c r="C8" s="671" t="s">
        <v>261</v>
      </c>
      <c r="D8" s="544" t="s">
        <v>14</v>
      </c>
      <c r="E8" s="542"/>
      <c r="F8" s="543"/>
      <c r="G8" s="685">
        <v>0</v>
      </c>
      <c r="H8" s="680">
        <f>+'[7]11. Tábla'!H55</f>
        <v>36716.277</v>
      </c>
      <c r="I8" s="554">
        <f>J8-H8</f>
        <v>-0.27700000000186265</v>
      </c>
      <c r="J8" s="554">
        <v>36716</v>
      </c>
      <c r="K8" s="666"/>
    </row>
    <row r="9" spans="1:11" ht="33.75" customHeight="1" thickBot="1">
      <c r="A9" s="265"/>
      <c r="B9" s="435">
        <v>2</v>
      </c>
      <c r="C9" s="672" t="s">
        <v>274</v>
      </c>
      <c r="D9" s="673" t="s">
        <v>14</v>
      </c>
      <c r="E9" s="674"/>
      <c r="F9" s="675"/>
      <c r="G9" s="686"/>
      <c r="H9" s="681">
        <v>0</v>
      </c>
      <c r="I9" s="689">
        <f>J9</f>
        <v>1650000</v>
      </c>
      <c r="J9" s="689">
        <v>1650000</v>
      </c>
      <c r="K9" s="677"/>
    </row>
    <row r="10" spans="1:11" ht="36" customHeight="1" thickBot="1" thickTop="1">
      <c r="A10" s="234">
        <v>3</v>
      </c>
      <c r="B10" s="463"/>
      <c r="C10" s="731" t="s">
        <v>7</v>
      </c>
      <c r="D10" s="732"/>
      <c r="E10" s="464">
        <f>SUM(E8:E8)</f>
        <v>0</v>
      </c>
      <c r="F10" s="464">
        <f>SUM(F8:F8)</f>
        <v>0</v>
      </c>
      <c r="G10" s="687">
        <f>SUM(G8:G8)</f>
        <v>0</v>
      </c>
      <c r="H10" s="682">
        <f>SUM(H8:H8)</f>
        <v>36716.277</v>
      </c>
      <c r="I10" s="690">
        <f>I9</f>
        <v>1650000</v>
      </c>
      <c r="J10" s="690">
        <f>J8+J9</f>
        <v>1686716</v>
      </c>
      <c r="K10" s="678"/>
    </row>
    <row r="11" spans="2:10" ht="18" customHeight="1">
      <c r="B11" s="235" t="s">
        <v>16</v>
      </c>
      <c r="C11" s="235"/>
      <c r="D11" s="230"/>
      <c r="E11" s="134"/>
      <c r="F11" s="135"/>
      <c r="G11" s="134"/>
      <c r="H11" s="134"/>
      <c r="I11" s="134"/>
      <c r="J11" s="134"/>
    </row>
    <row r="12" spans="2:10" ht="18" customHeight="1">
      <c r="B12" s="235" t="s">
        <v>17</v>
      </c>
      <c r="C12" s="235"/>
      <c r="D12" s="230"/>
      <c r="E12" s="231"/>
      <c r="F12" s="135"/>
      <c r="G12" s="134"/>
      <c r="H12" s="134"/>
      <c r="I12" s="134"/>
      <c r="J12" s="134"/>
    </row>
    <row r="13" spans="2:10" ht="18" customHeight="1">
      <c r="B13" s="235" t="s">
        <v>18</v>
      </c>
      <c r="C13" s="235"/>
      <c r="D13" s="230"/>
      <c r="E13" s="231"/>
      <c r="F13" s="135"/>
      <c r="G13" s="134"/>
      <c r="H13" s="134"/>
      <c r="I13" s="134"/>
      <c r="J13" s="134"/>
    </row>
  </sheetData>
  <sheetProtection/>
  <mergeCells count="5">
    <mergeCell ref="B1:C1"/>
    <mergeCell ref="H1:K1"/>
    <mergeCell ref="B2:K2"/>
    <mergeCell ref="B3:K3"/>
    <mergeCell ref="C10:D10"/>
  </mergeCells>
  <printOptions horizontalCentered="1"/>
  <pageMargins left="0.1968503937007874" right="0.1968503937007874" top="0.5511811023622047" bottom="0.5511811023622047" header="0.31496062992125984" footer="0.31496062992125984"/>
  <pageSetup horizontalDpi="600" verticalDpi="600" orientation="portrait" paperSize="9" scale="58" r:id="rId1"/>
  <headerFoot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O165"/>
  <sheetViews>
    <sheetView view="pageBreakPreview" zoomScaleSheetLayoutView="100" zoomScalePageLayoutView="0" workbookViewId="0" topLeftCell="A1">
      <selection activeCell="K6" sqref="K6"/>
    </sheetView>
  </sheetViews>
  <sheetFormatPr defaultColWidth="9.00390625" defaultRowHeight="12.75"/>
  <cols>
    <col min="1" max="1" width="4.25390625" style="238" customWidth="1"/>
    <col min="2" max="2" width="54.75390625" style="118" customWidth="1"/>
    <col min="3" max="3" width="5.75390625" style="239" customWidth="1"/>
    <col min="4" max="5" width="13.75390625" style="130" customWidth="1"/>
    <col min="6" max="6" width="15.75390625" style="144" customWidth="1"/>
    <col min="7" max="8" width="15.75390625" style="225" customWidth="1"/>
    <col min="9" max="9" width="13.75390625" style="130" customWidth="1"/>
    <col min="10" max="247" width="9.125" style="116" customWidth="1"/>
    <col min="248" max="16384" width="9.125" style="79" customWidth="1"/>
  </cols>
  <sheetData>
    <row r="1" spans="1:247" ht="18" customHeight="1">
      <c r="A1" s="236"/>
      <c r="B1" s="139" t="s">
        <v>275</v>
      </c>
      <c r="D1" s="237"/>
      <c r="E1" s="237"/>
      <c r="F1" s="727"/>
      <c r="G1" s="727"/>
      <c r="H1" s="727"/>
      <c r="I1" s="727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  <c r="EG1" s="232"/>
      <c r="EH1" s="232"/>
      <c r="EI1" s="232"/>
      <c r="EJ1" s="232"/>
      <c r="EK1" s="232"/>
      <c r="EL1" s="232"/>
      <c r="EM1" s="232"/>
      <c r="EN1" s="232"/>
      <c r="EO1" s="232"/>
      <c r="EP1" s="232"/>
      <c r="EQ1" s="232"/>
      <c r="ER1" s="232"/>
      <c r="ES1" s="232"/>
      <c r="ET1" s="232"/>
      <c r="EU1" s="232"/>
      <c r="EV1" s="232"/>
      <c r="EW1" s="232"/>
      <c r="EX1" s="232"/>
      <c r="EY1" s="232"/>
      <c r="EZ1" s="232"/>
      <c r="FA1" s="232"/>
      <c r="FB1" s="232"/>
      <c r="FC1" s="232"/>
      <c r="FD1" s="232"/>
      <c r="FE1" s="232"/>
      <c r="FF1" s="232"/>
      <c r="FG1" s="232"/>
      <c r="FH1" s="232"/>
      <c r="FI1" s="232"/>
      <c r="FJ1" s="232"/>
      <c r="FK1" s="232"/>
      <c r="FL1" s="232"/>
      <c r="FM1" s="232"/>
      <c r="FN1" s="232"/>
      <c r="FO1" s="232"/>
      <c r="FP1" s="232"/>
      <c r="FQ1" s="232"/>
      <c r="FR1" s="232"/>
      <c r="FS1" s="232"/>
      <c r="FT1" s="232"/>
      <c r="FU1" s="232"/>
      <c r="FV1" s="232"/>
      <c r="FW1" s="232"/>
      <c r="FX1" s="232"/>
      <c r="FY1" s="232"/>
      <c r="FZ1" s="232"/>
      <c r="GA1" s="232"/>
      <c r="GB1" s="232"/>
      <c r="GC1" s="232"/>
      <c r="GD1" s="232"/>
      <c r="GE1" s="232"/>
      <c r="GF1" s="232"/>
      <c r="GG1" s="232"/>
      <c r="GH1" s="232"/>
      <c r="GI1" s="232"/>
      <c r="GJ1" s="232"/>
      <c r="GK1" s="232"/>
      <c r="GL1" s="232"/>
      <c r="GM1" s="232"/>
      <c r="GN1" s="232"/>
      <c r="GO1" s="232"/>
      <c r="GP1" s="232"/>
      <c r="GQ1" s="232"/>
      <c r="GR1" s="232"/>
      <c r="GS1" s="232"/>
      <c r="GT1" s="232"/>
      <c r="GU1" s="232"/>
      <c r="GV1" s="232"/>
      <c r="GW1" s="232"/>
      <c r="GX1" s="232"/>
      <c r="GY1" s="232"/>
      <c r="GZ1" s="232"/>
      <c r="HA1" s="232"/>
      <c r="HB1" s="232"/>
      <c r="HC1" s="232"/>
      <c r="HD1" s="232"/>
      <c r="HE1" s="232"/>
      <c r="HF1" s="232"/>
      <c r="HG1" s="232"/>
      <c r="HH1" s="232"/>
      <c r="HI1" s="232"/>
      <c r="HJ1" s="232"/>
      <c r="HK1" s="232"/>
      <c r="HL1" s="232"/>
      <c r="HM1" s="232"/>
      <c r="HN1" s="232"/>
      <c r="HO1" s="232"/>
      <c r="HP1" s="232"/>
      <c r="HQ1" s="232"/>
      <c r="HR1" s="232"/>
      <c r="HS1" s="232"/>
      <c r="HT1" s="232"/>
      <c r="HU1" s="232"/>
      <c r="HV1" s="232"/>
      <c r="HW1" s="232"/>
      <c r="HX1" s="232"/>
      <c r="HY1" s="232"/>
      <c r="HZ1" s="232"/>
      <c r="IA1" s="232"/>
      <c r="IB1" s="232"/>
      <c r="IC1" s="232"/>
      <c r="ID1" s="232"/>
      <c r="IE1" s="232"/>
      <c r="IF1" s="232"/>
      <c r="IG1" s="232"/>
      <c r="IH1" s="232"/>
      <c r="II1" s="232"/>
      <c r="IJ1" s="232"/>
      <c r="IK1" s="232"/>
      <c r="IL1" s="232"/>
      <c r="IM1" s="232"/>
    </row>
    <row r="2" spans="2:249" ht="18" customHeight="1">
      <c r="B2" s="728" t="s">
        <v>163</v>
      </c>
      <c r="C2" s="728"/>
      <c r="D2" s="728"/>
      <c r="E2" s="728"/>
      <c r="F2" s="728"/>
      <c r="G2" s="728"/>
      <c r="H2" s="691"/>
      <c r="I2" s="691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38"/>
      <c r="IO2" s="138"/>
    </row>
    <row r="3" spans="2:249" ht="18" customHeight="1">
      <c r="B3" s="734" t="s">
        <v>157</v>
      </c>
      <c r="C3" s="734"/>
      <c r="D3" s="734"/>
      <c r="E3" s="734"/>
      <c r="F3" s="734"/>
      <c r="G3" s="734"/>
      <c r="H3" s="692"/>
      <c r="I3" s="692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  <c r="IK3" s="139"/>
      <c r="IL3" s="139"/>
      <c r="IM3" s="139"/>
      <c r="IN3" s="140"/>
      <c r="IO3" s="140"/>
    </row>
    <row r="4" spans="6:9" ht="18" customHeight="1">
      <c r="F4" s="733" t="s">
        <v>0</v>
      </c>
      <c r="G4" s="733"/>
      <c r="H4" s="733"/>
      <c r="I4" s="733"/>
    </row>
    <row r="5" spans="1:247" s="138" customFormat="1" ht="18" customHeight="1" thickBot="1">
      <c r="A5" s="240"/>
      <c r="B5" s="141" t="s">
        <v>1</v>
      </c>
      <c r="C5" s="141" t="s">
        <v>3</v>
      </c>
      <c r="D5" s="127" t="s">
        <v>2</v>
      </c>
      <c r="E5" s="127" t="s">
        <v>4</v>
      </c>
      <c r="F5" s="142" t="s">
        <v>5</v>
      </c>
      <c r="G5" s="122" t="s">
        <v>8</v>
      </c>
      <c r="H5" s="122" t="s">
        <v>9</v>
      </c>
      <c r="I5" s="127" t="s">
        <v>10</v>
      </c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</row>
    <row r="6" spans="2:9" ht="80.25" customHeight="1" thickBot="1">
      <c r="B6" s="650" t="s">
        <v>6</v>
      </c>
      <c r="C6" s="125" t="s">
        <v>122</v>
      </c>
      <c r="D6" s="596" t="s">
        <v>13</v>
      </c>
      <c r="E6" s="558" t="s">
        <v>276</v>
      </c>
      <c r="F6" s="596" t="s">
        <v>128</v>
      </c>
      <c r="G6" s="552" t="s">
        <v>30</v>
      </c>
      <c r="H6" s="605" t="s">
        <v>242</v>
      </c>
      <c r="I6" s="664" t="s">
        <v>159</v>
      </c>
    </row>
    <row r="7" spans="1:247" s="138" customFormat="1" ht="22.5" customHeight="1">
      <c r="A7" s="240">
        <v>1</v>
      </c>
      <c r="B7" s="693" t="s">
        <v>89</v>
      </c>
      <c r="C7" s="540"/>
      <c r="D7" s="597"/>
      <c r="E7" s="696"/>
      <c r="F7" s="143"/>
      <c r="G7" s="553"/>
      <c r="H7" s="701"/>
      <c r="I7" s="69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</row>
    <row r="8" spans="1:247" s="138" customFormat="1" ht="22.5" customHeight="1" thickBot="1">
      <c r="A8" s="240">
        <v>2</v>
      </c>
      <c r="B8" s="694" t="s">
        <v>237</v>
      </c>
      <c r="C8" s="381"/>
      <c r="D8" s="451">
        <f>F8</f>
        <v>101600</v>
      </c>
      <c r="E8" s="697"/>
      <c r="F8" s="452">
        <v>101600</v>
      </c>
      <c r="G8" s="450">
        <f>H8-F8</f>
        <v>-50800</v>
      </c>
      <c r="H8" s="701">
        <f>'11. Tábla'!I63</f>
        <v>50800</v>
      </c>
      <c r="I8" s="700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</row>
    <row r="9" spans="1:9" ht="36" customHeight="1" thickBot="1">
      <c r="A9" s="233">
        <v>3</v>
      </c>
      <c r="B9" s="545" t="s">
        <v>7</v>
      </c>
      <c r="C9" s="550"/>
      <c r="D9" s="598">
        <f>D8</f>
        <v>101600</v>
      </c>
      <c r="E9" s="698">
        <f>E8</f>
        <v>0</v>
      </c>
      <c r="F9" s="549">
        <f>F8</f>
        <v>101600</v>
      </c>
      <c r="G9" s="547">
        <f>SUM(G8:G8)</f>
        <v>-50800</v>
      </c>
      <c r="H9" s="546">
        <f>SUM(H8:H8)</f>
        <v>50800</v>
      </c>
      <c r="I9" s="695"/>
    </row>
    <row r="10" spans="2:8" ht="18" customHeight="1">
      <c r="B10" s="116"/>
      <c r="C10" s="117"/>
      <c r="F10" s="130"/>
      <c r="G10" s="134"/>
      <c r="H10" s="134"/>
    </row>
    <row r="11" spans="2:8" ht="18" customHeight="1">
      <c r="B11" s="116"/>
      <c r="C11" s="117"/>
      <c r="F11" s="130"/>
      <c r="G11" s="134"/>
      <c r="H11" s="134"/>
    </row>
    <row r="12" spans="2:8" ht="18" customHeight="1">
      <c r="B12" s="116"/>
      <c r="C12" s="117"/>
      <c r="F12" s="130"/>
      <c r="G12" s="134"/>
      <c r="H12" s="134"/>
    </row>
    <row r="13" spans="1:249" s="130" customFormat="1" ht="18" customHeight="1">
      <c r="A13" s="238"/>
      <c r="B13" s="118"/>
      <c r="C13" s="239"/>
      <c r="G13" s="225"/>
      <c r="H13" s="225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79"/>
      <c r="IO13" s="79"/>
    </row>
    <row r="14" spans="1:249" s="130" customFormat="1" ht="18" customHeight="1">
      <c r="A14" s="238"/>
      <c r="B14" s="118"/>
      <c r="C14" s="239"/>
      <c r="G14" s="225"/>
      <c r="H14" s="225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79"/>
      <c r="IO14" s="79"/>
    </row>
    <row r="15" spans="1:249" s="130" customFormat="1" ht="18" customHeight="1">
      <c r="A15" s="238"/>
      <c r="B15" s="118"/>
      <c r="C15" s="239"/>
      <c r="G15" s="225"/>
      <c r="H15" s="225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79"/>
      <c r="IO15" s="79"/>
    </row>
    <row r="16" spans="1:249" s="130" customFormat="1" ht="18" customHeight="1">
      <c r="A16" s="238"/>
      <c r="B16" s="118"/>
      <c r="C16" s="239"/>
      <c r="G16" s="225"/>
      <c r="H16" s="225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79"/>
      <c r="IO16" s="79"/>
    </row>
    <row r="17" spans="1:249" s="130" customFormat="1" ht="18" customHeight="1">
      <c r="A17" s="238"/>
      <c r="B17" s="118"/>
      <c r="C17" s="239"/>
      <c r="G17" s="225"/>
      <c r="H17" s="225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79"/>
      <c r="IO17" s="79"/>
    </row>
    <row r="18" spans="1:249" s="130" customFormat="1" ht="18" customHeight="1">
      <c r="A18" s="238"/>
      <c r="B18" s="118"/>
      <c r="C18" s="239"/>
      <c r="G18" s="225"/>
      <c r="H18" s="225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79"/>
      <c r="IO18" s="79"/>
    </row>
    <row r="19" spans="1:249" s="130" customFormat="1" ht="18" customHeight="1">
      <c r="A19" s="238"/>
      <c r="B19" s="118"/>
      <c r="C19" s="239"/>
      <c r="G19" s="225"/>
      <c r="H19" s="225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79"/>
      <c r="IO19" s="79"/>
    </row>
    <row r="20" spans="1:249" s="130" customFormat="1" ht="18" customHeight="1">
      <c r="A20" s="238"/>
      <c r="B20" s="118"/>
      <c r="C20" s="239"/>
      <c r="G20" s="225"/>
      <c r="H20" s="225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79"/>
      <c r="IO20" s="79"/>
    </row>
    <row r="21" spans="1:249" s="130" customFormat="1" ht="18" customHeight="1">
      <c r="A21" s="238"/>
      <c r="B21" s="118"/>
      <c r="C21" s="239"/>
      <c r="G21" s="225"/>
      <c r="H21" s="225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79"/>
      <c r="IO21" s="79"/>
    </row>
    <row r="22" spans="1:249" s="130" customFormat="1" ht="18" customHeight="1">
      <c r="A22" s="238"/>
      <c r="B22" s="118"/>
      <c r="C22" s="239"/>
      <c r="G22" s="225"/>
      <c r="H22" s="225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79"/>
      <c r="IO22" s="79"/>
    </row>
    <row r="23" spans="1:249" s="130" customFormat="1" ht="18" customHeight="1">
      <c r="A23" s="238"/>
      <c r="B23" s="118"/>
      <c r="C23" s="239"/>
      <c r="G23" s="225"/>
      <c r="H23" s="225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79"/>
      <c r="IO23" s="79"/>
    </row>
    <row r="24" spans="1:249" s="130" customFormat="1" ht="18" customHeight="1">
      <c r="A24" s="238"/>
      <c r="B24" s="118"/>
      <c r="C24" s="239"/>
      <c r="G24" s="225"/>
      <c r="H24" s="225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79"/>
      <c r="IO24" s="79"/>
    </row>
    <row r="25" spans="1:249" s="130" customFormat="1" ht="18" customHeight="1">
      <c r="A25" s="238"/>
      <c r="B25" s="118"/>
      <c r="C25" s="239"/>
      <c r="G25" s="225"/>
      <c r="H25" s="225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79"/>
      <c r="IO25" s="79"/>
    </row>
    <row r="26" spans="1:249" s="130" customFormat="1" ht="18" customHeight="1">
      <c r="A26" s="238"/>
      <c r="B26" s="118"/>
      <c r="C26" s="239"/>
      <c r="G26" s="225"/>
      <c r="H26" s="225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79"/>
      <c r="IO26" s="79"/>
    </row>
    <row r="27" spans="1:249" s="130" customFormat="1" ht="18" customHeight="1">
      <c r="A27" s="238"/>
      <c r="B27" s="118"/>
      <c r="C27" s="239"/>
      <c r="G27" s="225"/>
      <c r="H27" s="225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79"/>
      <c r="IO27" s="79"/>
    </row>
    <row r="28" spans="1:249" s="130" customFormat="1" ht="18" customHeight="1">
      <c r="A28" s="238"/>
      <c r="B28" s="118"/>
      <c r="C28" s="239"/>
      <c r="G28" s="225"/>
      <c r="H28" s="225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79"/>
      <c r="IO28" s="79"/>
    </row>
    <row r="29" spans="1:249" s="130" customFormat="1" ht="18" customHeight="1">
      <c r="A29" s="238"/>
      <c r="B29" s="118"/>
      <c r="C29" s="239"/>
      <c r="G29" s="225"/>
      <c r="H29" s="225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79"/>
      <c r="IO29" s="79"/>
    </row>
    <row r="30" spans="1:249" s="130" customFormat="1" ht="18" customHeight="1">
      <c r="A30" s="238"/>
      <c r="B30" s="118"/>
      <c r="C30" s="239"/>
      <c r="G30" s="225"/>
      <c r="H30" s="225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79"/>
      <c r="IO30" s="79"/>
    </row>
    <row r="31" spans="1:249" s="130" customFormat="1" ht="18" customHeight="1">
      <c r="A31" s="238"/>
      <c r="B31" s="118"/>
      <c r="C31" s="239"/>
      <c r="G31" s="225"/>
      <c r="H31" s="225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79"/>
      <c r="IO31" s="79"/>
    </row>
    <row r="32" spans="1:249" s="130" customFormat="1" ht="18" customHeight="1">
      <c r="A32" s="238"/>
      <c r="B32" s="118"/>
      <c r="C32" s="239"/>
      <c r="G32" s="225"/>
      <c r="H32" s="225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6"/>
      <c r="IK32" s="116"/>
      <c r="IL32" s="116"/>
      <c r="IM32" s="116"/>
      <c r="IN32" s="79"/>
      <c r="IO32" s="79"/>
    </row>
    <row r="33" spans="1:249" s="130" customFormat="1" ht="18" customHeight="1">
      <c r="A33" s="238"/>
      <c r="B33" s="118"/>
      <c r="C33" s="239"/>
      <c r="G33" s="225"/>
      <c r="H33" s="225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  <c r="GE33" s="116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6"/>
      <c r="GT33" s="116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6"/>
      <c r="HI33" s="116"/>
      <c r="HJ33" s="116"/>
      <c r="HK33" s="116"/>
      <c r="HL33" s="116"/>
      <c r="HM33" s="116"/>
      <c r="HN33" s="116"/>
      <c r="HO33" s="116"/>
      <c r="HP33" s="116"/>
      <c r="HQ33" s="116"/>
      <c r="HR33" s="116"/>
      <c r="HS33" s="116"/>
      <c r="HT33" s="116"/>
      <c r="HU33" s="116"/>
      <c r="HV33" s="116"/>
      <c r="HW33" s="116"/>
      <c r="HX33" s="116"/>
      <c r="HY33" s="116"/>
      <c r="HZ33" s="116"/>
      <c r="IA33" s="116"/>
      <c r="IB33" s="116"/>
      <c r="IC33" s="116"/>
      <c r="ID33" s="116"/>
      <c r="IE33" s="116"/>
      <c r="IF33" s="116"/>
      <c r="IG33" s="116"/>
      <c r="IH33" s="116"/>
      <c r="II33" s="116"/>
      <c r="IJ33" s="116"/>
      <c r="IK33" s="116"/>
      <c r="IL33" s="116"/>
      <c r="IM33" s="116"/>
      <c r="IN33" s="79"/>
      <c r="IO33" s="79"/>
    </row>
    <row r="34" spans="1:249" s="130" customFormat="1" ht="18" customHeight="1">
      <c r="A34" s="238"/>
      <c r="B34" s="118"/>
      <c r="C34" s="239"/>
      <c r="G34" s="225"/>
      <c r="H34" s="225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6"/>
      <c r="GE34" s="116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6"/>
      <c r="GT34" s="116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6"/>
      <c r="HI34" s="116"/>
      <c r="HJ34" s="116"/>
      <c r="HK34" s="116"/>
      <c r="HL34" s="116"/>
      <c r="HM34" s="116"/>
      <c r="HN34" s="116"/>
      <c r="HO34" s="116"/>
      <c r="HP34" s="116"/>
      <c r="HQ34" s="116"/>
      <c r="HR34" s="116"/>
      <c r="HS34" s="116"/>
      <c r="HT34" s="116"/>
      <c r="HU34" s="116"/>
      <c r="HV34" s="116"/>
      <c r="HW34" s="116"/>
      <c r="HX34" s="116"/>
      <c r="HY34" s="116"/>
      <c r="HZ34" s="116"/>
      <c r="IA34" s="116"/>
      <c r="IB34" s="116"/>
      <c r="IC34" s="116"/>
      <c r="ID34" s="116"/>
      <c r="IE34" s="116"/>
      <c r="IF34" s="116"/>
      <c r="IG34" s="116"/>
      <c r="IH34" s="116"/>
      <c r="II34" s="116"/>
      <c r="IJ34" s="116"/>
      <c r="IK34" s="116"/>
      <c r="IL34" s="116"/>
      <c r="IM34" s="116"/>
      <c r="IN34" s="79"/>
      <c r="IO34" s="79"/>
    </row>
    <row r="35" spans="1:249" s="130" customFormat="1" ht="18" customHeight="1">
      <c r="A35" s="238"/>
      <c r="B35" s="118"/>
      <c r="C35" s="239"/>
      <c r="G35" s="225"/>
      <c r="H35" s="225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6"/>
      <c r="GT35" s="116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6"/>
      <c r="HI35" s="116"/>
      <c r="HJ35" s="116"/>
      <c r="HK35" s="116"/>
      <c r="HL35" s="116"/>
      <c r="HM35" s="116"/>
      <c r="HN35" s="116"/>
      <c r="HO35" s="116"/>
      <c r="HP35" s="116"/>
      <c r="HQ35" s="116"/>
      <c r="HR35" s="116"/>
      <c r="HS35" s="116"/>
      <c r="HT35" s="116"/>
      <c r="HU35" s="116"/>
      <c r="HV35" s="116"/>
      <c r="HW35" s="116"/>
      <c r="HX35" s="116"/>
      <c r="HY35" s="116"/>
      <c r="HZ35" s="116"/>
      <c r="IA35" s="116"/>
      <c r="IB35" s="116"/>
      <c r="IC35" s="116"/>
      <c r="ID35" s="116"/>
      <c r="IE35" s="116"/>
      <c r="IF35" s="116"/>
      <c r="IG35" s="116"/>
      <c r="IH35" s="116"/>
      <c r="II35" s="116"/>
      <c r="IJ35" s="116"/>
      <c r="IK35" s="116"/>
      <c r="IL35" s="116"/>
      <c r="IM35" s="116"/>
      <c r="IN35" s="79"/>
      <c r="IO35" s="79"/>
    </row>
    <row r="36" spans="1:249" s="130" customFormat="1" ht="18" customHeight="1">
      <c r="A36" s="238"/>
      <c r="B36" s="118"/>
      <c r="C36" s="239"/>
      <c r="G36" s="225"/>
      <c r="H36" s="225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  <c r="HQ36" s="116"/>
      <c r="HR36" s="116"/>
      <c r="HS36" s="116"/>
      <c r="HT36" s="116"/>
      <c r="HU36" s="116"/>
      <c r="HV36" s="116"/>
      <c r="HW36" s="116"/>
      <c r="HX36" s="116"/>
      <c r="HY36" s="116"/>
      <c r="HZ36" s="116"/>
      <c r="IA36" s="116"/>
      <c r="IB36" s="116"/>
      <c r="IC36" s="116"/>
      <c r="ID36" s="116"/>
      <c r="IE36" s="116"/>
      <c r="IF36" s="116"/>
      <c r="IG36" s="116"/>
      <c r="IH36" s="116"/>
      <c r="II36" s="116"/>
      <c r="IJ36" s="116"/>
      <c r="IK36" s="116"/>
      <c r="IL36" s="116"/>
      <c r="IM36" s="116"/>
      <c r="IN36" s="79"/>
      <c r="IO36" s="79"/>
    </row>
    <row r="37" spans="1:249" s="130" customFormat="1" ht="18" customHeight="1">
      <c r="A37" s="238"/>
      <c r="B37" s="118"/>
      <c r="C37" s="239"/>
      <c r="G37" s="225"/>
      <c r="H37" s="225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6"/>
      <c r="GT37" s="116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6"/>
      <c r="HI37" s="116"/>
      <c r="HJ37" s="116"/>
      <c r="HK37" s="116"/>
      <c r="HL37" s="116"/>
      <c r="HM37" s="116"/>
      <c r="HN37" s="116"/>
      <c r="HO37" s="116"/>
      <c r="HP37" s="116"/>
      <c r="HQ37" s="116"/>
      <c r="HR37" s="116"/>
      <c r="HS37" s="116"/>
      <c r="HT37" s="116"/>
      <c r="HU37" s="116"/>
      <c r="HV37" s="116"/>
      <c r="HW37" s="116"/>
      <c r="HX37" s="116"/>
      <c r="HY37" s="116"/>
      <c r="HZ37" s="116"/>
      <c r="IA37" s="116"/>
      <c r="IB37" s="116"/>
      <c r="IC37" s="116"/>
      <c r="ID37" s="116"/>
      <c r="IE37" s="116"/>
      <c r="IF37" s="116"/>
      <c r="IG37" s="116"/>
      <c r="IH37" s="116"/>
      <c r="II37" s="116"/>
      <c r="IJ37" s="116"/>
      <c r="IK37" s="116"/>
      <c r="IL37" s="116"/>
      <c r="IM37" s="116"/>
      <c r="IN37" s="79"/>
      <c r="IO37" s="79"/>
    </row>
    <row r="38" spans="1:249" s="130" customFormat="1" ht="18" customHeight="1">
      <c r="A38" s="238"/>
      <c r="B38" s="118"/>
      <c r="C38" s="239"/>
      <c r="G38" s="225"/>
      <c r="H38" s="225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6"/>
      <c r="GT38" s="116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6"/>
      <c r="HI38" s="116"/>
      <c r="HJ38" s="116"/>
      <c r="HK38" s="116"/>
      <c r="HL38" s="116"/>
      <c r="HM38" s="116"/>
      <c r="HN38" s="116"/>
      <c r="HO38" s="116"/>
      <c r="HP38" s="116"/>
      <c r="HQ38" s="116"/>
      <c r="HR38" s="116"/>
      <c r="HS38" s="116"/>
      <c r="HT38" s="116"/>
      <c r="HU38" s="116"/>
      <c r="HV38" s="116"/>
      <c r="HW38" s="116"/>
      <c r="HX38" s="116"/>
      <c r="HY38" s="116"/>
      <c r="HZ38" s="116"/>
      <c r="IA38" s="116"/>
      <c r="IB38" s="116"/>
      <c r="IC38" s="116"/>
      <c r="ID38" s="116"/>
      <c r="IE38" s="116"/>
      <c r="IF38" s="116"/>
      <c r="IG38" s="116"/>
      <c r="IH38" s="116"/>
      <c r="II38" s="116"/>
      <c r="IJ38" s="116"/>
      <c r="IK38" s="116"/>
      <c r="IL38" s="116"/>
      <c r="IM38" s="116"/>
      <c r="IN38" s="79"/>
      <c r="IO38" s="79"/>
    </row>
    <row r="39" spans="1:249" s="130" customFormat="1" ht="18" customHeight="1">
      <c r="A39" s="238"/>
      <c r="B39" s="118"/>
      <c r="C39" s="239"/>
      <c r="G39" s="225"/>
      <c r="H39" s="225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  <c r="FL39" s="116"/>
      <c r="FM39" s="116"/>
      <c r="FN39" s="116"/>
      <c r="FO39" s="116"/>
      <c r="FP39" s="116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6"/>
      <c r="GE39" s="116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6"/>
      <c r="GT39" s="116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6"/>
      <c r="HI39" s="116"/>
      <c r="HJ39" s="116"/>
      <c r="HK39" s="116"/>
      <c r="HL39" s="116"/>
      <c r="HM39" s="116"/>
      <c r="HN39" s="116"/>
      <c r="HO39" s="116"/>
      <c r="HP39" s="116"/>
      <c r="HQ39" s="116"/>
      <c r="HR39" s="116"/>
      <c r="HS39" s="116"/>
      <c r="HT39" s="116"/>
      <c r="HU39" s="116"/>
      <c r="HV39" s="116"/>
      <c r="HW39" s="116"/>
      <c r="HX39" s="116"/>
      <c r="HY39" s="116"/>
      <c r="HZ39" s="116"/>
      <c r="IA39" s="116"/>
      <c r="IB39" s="116"/>
      <c r="IC39" s="116"/>
      <c r="ID39" s="116"/>
      <c r="IE39" s="116"/>
      <c r="IF39" s="116"/>
      <c r="IG39" s="116"/>
      <c r="IH39" s="116"/>
      <c r="II39" s="116"/>
      <c r="IJ39" s="116"/>
      <c r="IK39" s="116"/>
      <c r="IL39" s="116"/>
      <c r="IM39" s="116"/>
      <c r="IN39" s="79"/>
      <c r="IO39" s="79"/>
    </row>
    <row r="40" spans="1:249" s="130" customFormat="1" ht="16.5">
      <c r="A40" s="238"/>
      <c r="B40" s="118"/>
      <c r="C40" s="239"/>
      <c r="G40" s="225"/>
      <c r="H40" s="225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  <c r="FL40" s="116"/>
      <c r="FM40" s="116"/>
      <c r="FN40" s="116"/>
      <c r="FO40" s="116"/>
      <c r="FP40" s="116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6"/>
      <c r="GE40" s="116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/>
      <c r="GQ40" s="116"/>
      <c r="GR40" s="116"/>
      <c r="GS40" s="116"/>
      <c r="GT40" s="116"/>
      <c r="GU40" s="116"/>
      <c r="GV40" s="116"/>
      <c r="GW40" s="116"/>
      <c r="GX40" s="116"/>
      <c r="GY40" s="116"/>
      <c r="GZ40" s="116"/>
      <c r="HA40" s="116"/>
      <c r="HB40" s="116"/>
      <c r="HC40" s="116"/>
      <c r="HD40" s="116"/>
      <c r="HE40" s="116"/>
      <c r="HF40" s="116"/>
      <c r="HG40" s="116"/>
      <c r="HH40" s="116"/>
      <c r="HI40" s="116"/>
      <c r="HJ40" s="116"/>
      <c r="HK40" s="116"/>
      <c r="HL40" s="116"/>
      <c r="HM40" s="116"/>
      <c r="HN40" s="116"/>
      <c r="HO40" s="116"/>
      <c r="HP40" s="116"/>
      <c r="HQ40" s="116"/>
      <c r="HR40" s="116"/>
      <c r="HS40" s="116"/>
      <c r="HT40" s="116"/>
      <c r="HU40" s="116"/>
      <c r="HV40" s="116"/>
      <c r="HW40" s="116"/>
      <c r="HX40" s="116"/>
      <c r="HY40" s="116"/>
      <c r="HZ40" s="116"/>
      <c r="IA40" s="116"/>
      <c r="IB40" s="116"/>
      <c r="IC40" s="116"/>
      <c r="ID40" s="116"/>
      <c r="IE40" s="116"/>
      <c r="IF40" s="116"/>
      <c r="IG40" s="116"/>
      <c r="IH40" s="116"/>
      <c r="II40" s="116"/>
      <c r="IJ40" s="116"/>
      <c r="IK40" s="116"/>
      <c r="IL40" s="116"/>
      <c r="IM40" s="116"/>
      <c r="IN40" s="79"/>
      <c r="IO40" s="79"/>
    </row>
    <row r="41" spans="1:249" s="130" customFormat="1" ht="16.5">
      <c r="A41" s="238"/>
      <c r="B41" s="118"/>
      <c r="C41" s="239"/>
      <c r="G41" s="225"/>
      <c r="H41" s="225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  <c r="FL41" s="116"/>
      <c r="FM41" s="116"/>
      <c r="FN41" s="116"/>
      <c r="FO41" s="116"/>
      <c r="FP41" s="116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6"/>
      <c r="GE41" s="116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/>
      <c r="GQ41" s="116"/>
      <c r="GR41" s="116"/>
      <c r="GS41" s="116"/>
      <c r="GT41" s="116"/>
      <c r="GU41" s="116"/>
      <c r="GV41" s="116"/>
      <c r="GW41" s="116"/>
      <c r="GX41" s="116"/>
      <c r="GY41" s="116"/>
      <c r="GZ41" s="116"/>
      <c r="HA41" s="116"/>
      <c r="HB41" s="116"/>
      <c r="HC41" s="116"/>
      <c r="HD41" s="116"/>
      <c r="HE41" s="116"/>
      <c r="HF41" s="116"/>
      <c r="HG41" s="116"/>
      <c r="HH41" s="116"/>
      <c r="HI41" s="116"/>
      <c r="HJ41" s="116"/>
      <c r="HK41" s="116"/>
      <c r="HL41" s="116"/>
      <c r="HM41" s="116"/>
      <c r="HN41" s="116"/>
      <c r="HO41" s="116"/>
      <c r="HP41" s="116"/>
      <c r="HQ41" s="116"/>
      <c r="HR41" s="116"/>
      <c r="HS41" s="116"/>
      <c r="HT41" s="116"/>
      <c r="HU41" s="116"/>
      <c r="HV41" s="116"/>
      <c r="HW41" s="116"/>
      <c r="HX41" s="116"/>
      <c r="HY41" s="116"/>
      <c r="HZ41" s="116"/>
      <c r="IA41" s="116"/>
      <c r="IB41" s="116"/>
      <c r="IC41" s="116"/>
      <c r="ID41" s="116"/>
      <c r="IE41" s="116"/>
      <c r="IF41" s="116"/>
      <c r="IG41" s="116"/>
      <c r="IH41" s="116"/>
      <c r="II41" s="116"/>
      <c r="IJ41" s="116"/>
      <c r="IK41" s="116"/>
      <c r="IL41" s="116"/>
      <c r="IM41" s="116"/>
      <c r="IN41" s="79"/>
      <c r="IO41" s="79"/>
    </row>
    <row r="42" spans="1:249" s="130" customFormat="1" ht="16.5">
      <c r="A42" s="238"/>
      <c r="B42" s="118"/>
      <c r="C42" s="239"/>
      <c r="G42" s="225"/>
      <c r="H42" s="225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6"/>
      <c r="FP42" s="116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6"/>
      <c r="GE42" s="116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6"/>
      <c r="GT42" s="116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6"/>
      <c r="HI42" s="116"/>
      <c r="HJ42" s="116"/>
      <c r="HK42" s="116"/>
      <c r="HL42" s="116"/>
      <c r="HM42" s="116"/>
      <c r="HN42" s="116"/>
      <c r="HO42" s="116"/>
      <c r="HP42" s="116"/>
      <c r="HQ42" s="116"/>
      <c r="HR42" s="116"/>
      <c r="HS42" s="116"/>
      <c r="HT42" s="116"/>
      <c r="HU42" s="116"/>
      <c r="HV42" s="116"/>
      <c r="HW42" s="116"/>
      <c r="HX42" s="116"/>
      <c r="HY42" s="116"/>
      <c r="HZ42" s="116"/>
      <c r="IA42" s="116"/>
      <c r="IB42" s="116"/>
      <c r="IC42" s="116"/>
      <c r="ID42" s="116"/>
      <c r="IE42" s="116"/>
      <c r="IF42" s="116"/>
      <c r="IG42" s="116"/>
      <c r="IH42" s="116"/>
      <c r="II42" s="116"/>
      <c r="IJ42" s="116"/>
      <c r="IK42" s="116"/>
      <c r="IL42" s="116"/>
      <c r="IM42" s="116"/>
      <c r="IN42" s="79"/>
      <c r="IO42" s="79"/>
    </row>
    <row r="43" spans="1:249" s="130" customFormat="1" ht="16.5">
      <c r="A43" s="238"/>
      <c r="B43" s="118"/>
      <c r="C43" s="239"/>
      <c r="G43" s="225"/>
      <c r="H43" s="225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  <c r="FL43" s="116"/>
      <c r="FM43" s="116"/>
      <c r="FN43" s="116"/>
      <c r="FO43" s="116"/>
      <c r="FP43" s="116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6"/>
      <c r="GE43" s="116"/>
      <c r="GF43" s="116"/>
      <c r="GG43" s="116"/>
      <c r="GH43" s="116"/>
      <c r="GI43" s="116"/>
      <c r="GJ43" s="116"/>
      <c r="GK43" s="116"/>
      <c r="GL43" s="116"/>
      <c r="GM43" s="116"/>
      <c r="GN43" s="116"/>
      <c r="GO43" s="116"/>
      <c r="GP43" s="116"/>
      <c r="GQ43" s="116"/>
      <c r="GR43" s="116"/>
      <c r="GS43" s="116"/>
      <c r="GT43" s="116"/>
      <c r="GU43" s="116"/>
      <c r="GV43" s="116"/>
      <c r="GW43" s="116"/>
      <c r="GX43" s="116"/>
      <c r="GY43" s="116"/>
      <c r="GZ43" s="116"/>
      <c r="HA43" s="116"/>
      <c r="HB43" s="116"/>
      <c r="HC43" s="116"/>
      <c r="HD43" s="116"/>
      <c r="HE43" s="116"/>
      <c r="HF43" s="116"/>
      <c r="HG43" s="116"/>
      <c r="HH43" s="116"/>
      <c r="HI43" s="116"/>
      <c r="HJ43" s="116"/>
      <c r="HK43" s="116"/>
      <c r="HL43" s="116"/>
      <c r="HM43" s="116"/>
      <c r="HN43" s="116"/>
      <c r="HO43" s="116"/>
      <c r="HP43" s="116"/>
      <c r="HQ43" s="116"/>
      <c r="HR43" s="116"/>
      <c r="HS43" s="116"/>
      <c r="HT43" s="116"/>
      <c r="HU43" s="116"/>
      <c r="HV43" s="116"/>
      <c r="HW43" s="116"/>
      <c r="HX43" s="116"/>
      <c r="HY43" s="116"/>
      <c r="HZ43" s="116"/>
      <c r="IA43" s="116"/>
      <c r="IB43" s="116"/>
      <c r="IC43" s="116"/>
      <c r="ID43" s="116"/>
      <c r="IE43" s="116"/>
      <c r="IF43" s="116"/>
      <c r="IG43" s="116"/>
      <c r="IH43" s="116"/>
      <c r="II43" s="116"/>
      <c r="IJ43" s="116"/>
      <c r="IK43" s="116"/>
      <c r="IL43" s="116"/>
      <c r="IM43" s="116"/>
      <c r="IN43" s="79"/>
      <c r="IO43" s="79"/>
    </row>
    <row r="44" spans="1:249" s="130" customFormat="1" ht="16.5">
      <c r="A44" s="238"/>
      <c r="B44" s="118"/>
      <c r="C44" s="239"/>
      <c r="G44" s="225"/>
      <c r="H44" s="225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  <c r="FH44" s="116"/>
      <c r="FI44" s="116"/>
      <c r="FJ44" s="116"/>
      <c r="FK44" s="116"/>
      <c r="FL44" s="116"/>
      <c r="FM44" s="116"/>
      <c r="FN44" s="116"/>
      <c r="FO44" s="116"/>
      <c r="FP44" s="116"/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6"/>
      <c r="GB44" s="116"/>
      <c r="GC44" s="116"/>
      <c r="GD44" s="116"/>
      <c r="GE44" s="116"/>
      <c r="GF44" s="116"/>
      <c r="GG44" s="116"/>
      <c r="GH44" s="116"/>
      <c r="GI44" s="116"/>
      <c r="GJ44" s="116"/>
      <c r="GK44" s="116"/>
      <c r="GL44" s="116"/>
      <c r="GM44" s="116"/>
      <c r="GN44" s="116"/>
      <c r="GO44" s="116"/>
      <c r="GP44" s="116"/>
      <c r="GQ44" s="116"/>
      <c r="GR44" s="116"/>
      <c r="GS44" s="116"/>
      <c r="GT44" s="116"/>
      <c r="GU44" s="116"/>
      <c r="GV44" s="116"/>
      <c r="GW44" s="116"/>
      <c r="GX44" s="116"/>
      <c r="GY44" s="116"/>
      <c r="GZ44" s="116"/>
      <c r="HA44" s="116"/>
      <c r="HB44" s="116"/>
      <c r="HC44" s="116"/>
      <c r="HD44" s="116"/>
      <c r="HE44" s="116"/>
      <c r="HF44" s="116"/>
      <c r="HG44" s="116"/>
      <c r="HH44" s="116"/>
      <c r="HI44" s="116"/>
      <c r="HJ44" s="116"/>
      <c r="HK44" s="116"/>
      <c r="HL44" s="116"/>
      <c r="HM44" s="116"/>
      <c r="HN44" s="116"/>
      <c r="HO44" s="116"/>
      <c r="HP44" s="116"/>
      <c r="HQ44" s="116"/>
      <c r="HR44" s="116"/>
      <c r="HS44" s="116"/>
      <c r="HT44" s="116"/>
      <c r="HU44" s="116"/>
      <c r="HV44" s="116"/>
      <c r="HW44" s="116"/>
      <c r="HX44" s="116"/>
      <c r="HY44" s="116"/>
      <c r="HZ44" s="116"/>
      <c r="IA44" s="116"/>
      <c r="IB44" s="116"/>
      <c r="IC44" s="116"/>
      <c r="ID44" s="116"/>
      <c r="IE44" s="116"/>
      <c r="IF44" s="116"/>
      <c r="IG44" s="116"/>
      <c r="IH44" s="116"/>
      <c r="II44" s="116"/>
      <c r="IJ44" s="116"/>
      <c r="IK44" s="116"/>
      <c r="IL44" s="116"/>
      <c r="IM44" s="116"/>
      <c r="IN44" s="79"/>
      <c r="IO44" s="79"/>
    </row>
    <row r="45" spans="1:249" s="130" customFormat="1" ht="16.5">
      <c r="A45" s="238"/>
      <c r="B45" s="118"/>
      <c r="C45" s="239"/>
      <c r="G45" s="225"/>
      <c r="H45" s="225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16"/>
      <c r="EU45" s="116"/>
      <c r="EV45" s="116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  <c r="FH45" s="116"/>
      <c r="FI45" s="116"/>
      <c r="FJ45" s="116"/>
      <c r="FK45" s="116"/>
      <c r="FL45" s="116"/>
      <c r="FM45" s="116"/>
      <c r="FN45" s="116"/>
      <c r="FO45" s="116"/>
      <c r="FP45" s="116"/>
      <c r="FQ45" s="116"/>
      <c r="FR45" s="116"/>
      <c r="FS45" s="116"/>
      <c r="FT45" s="116"/>
      <c r="FU45" s="116"/>
      <c r="FV45" s="116"/>
      <c r="FW45" s="116"/>
      <c r="FX45" s="116"/>
      <c r="FY45" s="116"/>
      <c r="FZ45" s="116"/>
      <c r="GA45" s="116"/>
      <c r="GB45" s="116"/>
      <c r="GC45" s="116"/>
      <c r="GD45" s="116"/>
      <c r="GE45" s="116"/>
      <c r="GF45" s="116"/>
      <c r="GG45" s="116"/>
      <c r="GH45" s="116"/>
      <c r="GI45" s="116"/>
      <c r="GJ45" s="116"/>
      <c r="GK45" s="116"/>
      <c r="GL45" s="116"/>
      <c r="GM45" s="116"/>
      <c r="GN45" s="116"/>
      <c r="GO45" s="116"/>
      <c r="GP45" s="116"/>
      <c r="GQ45" s="116"/>
      <c r="GR45" s="116"/>
      <c r="GS45" s="116"/>
      <c r="GT45" s="116"/>
      <c r="GU45" s="116"/>
      <c r="GV45" s="116"/>
      <c r="GW45" s="116"/>
      <c r="GX45" s="116"/>
      <c r="GY45" s="116"/>
      <c r="GZ45" s="116"/>
      <c r="HA45" s="116"/>
      <c r="HB45" s="116"/>
      <c r="HC45" s="116"/>
      <c r="HD45" s="116"/>
      <c r="HE45" s="116"/>
      <c r="HF45" s="116"/>
      <c r="HG45" s="116"/>
      <c r="HH45" s="116"/>
      <c r="HI45" s="116"/>
      <c r="HJ45" s="116"/>
      <c r="HK45" s="116"/>
      <c r="HL45" s="116"/>
      <c r="HM45" s="116"/>
      <c r="HN45" s="116"/>
      <c r="HO45" s="116"/>
      <c r="HP45" s="116"/>
      <c r="HQ45" s="116"/>
      <c r="HR45" s="116"/>
      <c r="HS45" s="116"/>
      <c r="HT45" s="116"/>
      <c r="HU45" s="116"/>
      <c r="HV45" s="116"/>
      <c r="HW45" s="116"/>
      <c r="HX45" s="116"/>
      <c r="HY45" s="116"/>
      <c r="HZ45" s="116"/>
      <c r="IA45" s="116"/>
      <c r="IB45" s="116"/>
      <c r="IC45" s="116"/>
      <c r="ID45" s="116"/>
      <c r="IE45" s="116"/>
      <c r="IF45" s="116"/>
      <c r="IG45" s="116"/>
      <c r="IH45" s="116"/>
      <c r="II45" s="116"/>
      <c r="IJ45" s="116"/>
      <c r="IK45" s="116"/>
      <c r="IL45" s="116"/>
      <c r="IM45" s="116"/>
      <c r="IN45" s="79"/>
      <c r="IO45" s="79"/>
    </row>
    <row r="46" spans="1:249" s="130" customFormat="1" ht="16.5">
      <c r="A46" s="238"/>
      <c r="B46" s="118"/>
      <c r="C46" s="239"/>
      <c r="G46" s="225"/>
      <c r="H46" s="225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6"/>
      <c r="EU46" s="116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6"/>
      <c r="FH46" s="116"/>
      <c r="FI46" s="116"/>
      <c r="FJ46" s="116"/>
      <c r="FK46" s="116"/>
      <c r="FL46" s="116"/>
      <c r="FM46" s="116"/>
      <c r="FN46" s="116"/>
      <c r="FO46" s="116"/>
      <c r="FP46" s="116"/>
      <c r="FQ46" s="116"/>
      <c r="FR46" s="116"/>
      <c r="FS46" s="116"/>
      <c r="FT46" s="116"/>
      <c r="FU46" s="116"/>
      <c r="FV46" s="116"/>
      <c r="FW46" s="116"/>
      <c r="FX46" s="116"/>
      <c r="FY46" s="116"/>
      <c r="FZ46" s="116"/>
      <c r="GA46" s="116"/>
      <c r="GB46" s="116"/>
      <c r="GC46" s="116"/>
      <c r="GD46" s="116"/>
      <c r="GE46" s="116"/>
      <c r="GF46" s="116"/>
      <c r="GG46" s="116"/>
      <c r="GH46" s="116"/>
      <c r="GI46" s="116"/>
      <c r="GJ46" s="116"/>
      <c r="GK46" s="116"/>
      <c r="GL46" s="116"/>
      <c r="GM46" s="116"/>
      <c r="GN46" s="116"/>
      <c r="GO46" s="116"/>
      <c r="GP46" s="116"/>
      <c r="GQ46" s="116"/>
      <c r="GR46" s="116"/>
      <c r="GS46" s="116"/>
      <c r="GT46" s="116"/>
      <c r="GU46" s="116"/>
      <c r="GV46" s="116"/>
      <c r="GW46" s="116"/>
      <c r="GX46" s="116"/>
      <c r="GY46" s="116"/>
      <c r="GZ46" s="116"/>
      <c r="HA46" s="116"/>
      <c r="HB46" s="116"/>
      <c r="HC46" s="116"/>
      <c r="HD46" s="116"/>
      <c r="HE46" s="116"/>
      <c r="HF46" s="116"/>
      <c r="HG46" s="116"/>
      <c r="HH46" s="116"/>
      <c r="HI46" s="116"/>
      <c r="HJ46" s="116"/>
      <c r="HK46" s="116"/>
      <c r="HL46" s="116"/>
      <c r="HM46" s="116"/>
      <c r="HN46" s="116"/>
      <c r="HO46" s="116"/>
      <c r="HP46" s="116"/>
      <c r="HQ46" s="116"/>
      <c r="HR46" s="116"/>
      <c r="HS46" s="116"/>
      <c r="HT46" s="116"/>
      <c r="HU46" s="116"/>
      <c r="HV46" s="116"/>
      <c r="HW46" s="116"/>
      <c r="HX46" s="116"/>
      <c r="HY46" s="116"/>
      <c r="HZ46" s="116"/>
      <c r="IA46" s="116"/>
      <c r="IB46" s="116"/>
      <c r="IC46" s="116"/>
      <c r="ID46" s="116"/>
      <c r="IE46" s="116"/>
      <c r="IF46" s="116"/>
      <c r="IG46" s="116"/>
      <c r="IH46" s="116"/>
      <c r="II46" s="116"/>
      <c r="IJ46" s="116"/>
      <c r="IK46" s="116"/>
      <c r="IL46" s="116"/>
      <c r="IM46" s="116"/>
      <c r="IN46" s="79"/>
      <c r="IO46" s="79"/>
    </row>
    <row r="47" spans="1:249" s="130" customFormat="1" ht="16.5">
      <c r="A47" s="238"/>
      <c r="B47" s="118"/>
      <c r="C47" s="239"/>
      <c r="G47" s="225"/>
      <c r="H47" s="225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6"/>
      <c r="ES47" s="116"/>
      <c r="ET47" s="116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  <c r="FH47" s="116"/>
      <c r="FI47" s="116"/>
      <c r="FJ47" s="116"/>
      <c r="FK47" s="116"/>
      <c r="FL47" s="116"/>
      <c r="FM47" s="116"/>
      <c r="FN47" s="116"/>
      <c r="FO47" s="116"/>
      <c r="FP47" s="116"/>
      <c r="FQ47" s="116"/>
      <c r="FR47" s="116"/>
      <c r="FS47" s="116"/>
      <c r="FT47" s="116"/>
      <c r="FU47" s="116"/>
      <c r="FV47" s="116"/>
      <c r="FW47" s="116"/>
      <c r="FX47" s="116"/>
      <c r="FY47" s="116"/>
      <c r="FZ47" s="116"/>
      <c r="GA47" s="116"/>
      <c r="GB47" s="116"/>
      <c r="GC47" s="116"/>
      <c r="GD47" s="116"/>
      <c r="GE47" s="116"/>
      <c r="GF47" s="116"/>
      <c r="GG47" s="116"/>
      <c r="GH47" s="116"/>
      <c r="GI47" s="116"/>
      <c r="GJ47" s="116"/>
      <c r="GK47" s="116"/>
      <c r="GL47" s="116"/>
      <c r="GM47" s="116"/>
      <c r="GN47" s="116"/>
      <c r="GO47" s="116"/>
      <c r="GP47" s="116"/>
      <c r="GQ47" s="116"/>
      <c r="GR47" s="116"/>
      <c r="GS47" s="116"/>
      <c r="GT47" s="116"/>
      <c r="GU47" s="116"/>
      <c r="GV47" s="116"/>
      <c r="GW47" s="116"/>
      <c r="GX47" s="116"/>
      <c r="GY47" s="116"/>
      <c r="GZ47" s="116"/>
      <c r="HA47" s="116"/>
      <c r="HB47" s="116"/>
      <c r="HC47" s="116"/>
      <c r="HD47" s="116"/>
      <c r="HE47" s="116"/>
      <c r="HF47" s="116"/>
      <c r="HG47" s="116"/>
      <c r="HH47" s="116"/>
      <c r="HI47" s="116"/>
      <c r="HJ47" s="116"/>
      <c r="HK47" s="116"/>
      <c r="HL47" s="116"/>
      <c r="HM47" s="116"/>
      <c r="HN47" s="116"/>
      <c r="HO47" s="116"/>
      <c r="HP47" s="116"/>
      <c r="HQ47" s="116"/>
      <c r="HR47" s="116"/>
      <c r="HS47" s="116"/>
      <c r="HT47" s="116"/>
      <c r="HU47" s="116"/>
      <c r="HV47" s="116"/>
      <c r="HW47" s="116"/>
      <c r="HX47" s="116"/>
      <c r="HY47" s="116"/>
      <c r="HZ47" s="116"/>
      <c r="IA47" s="116"/>
      <c r="IB47" s="116"/>
      <c r="IC47" s="116"/>
      <c r="ID47" s="116"/>
      <c r="IE47" s="116"/>
      <c r="IF47" s="116"/>
      <c r="IG47" s="116"/>
      <c r="IH47" s="116"/>
      <c r="II47" s="116"/>
      <c r="IJ47" s="116"/>
      <c r="IK47" s="116"/>
      <c r="IL47" s="116"/>
      <c r="IM47" s="116"/>
      <c r="IN47" s="79"/>
      <c r="IO47" s="79"/>
    </row>
    <row r="48" spans="1:249" s="130" customFormat="1" ht="16.5">
      <c r="A48" s="238"/>
      <c r="B48" s="118"/>
      <c r="C48" s="239"/>
      <c r="G48" s="225"/>
      <c r="H48" s="225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  <c r="GK48" s="116"/>
      <c r="GL48" s="116"/>
      <c r="GM48" s="116"/>
      <c r="GN48" s="116"/>
      <c r="GO48" s="116"/>
      <c r="GP48" s="116"/>
      <c r="GQ48" s="116"/>
      <c r="GR48" s="116"/>
      <c r="GS48" s="116"/>
      <c r="GT48" s="116"/>
      <c r="GU48" s="116"/>
      <c r="GV48" s="116"/>
      <c r="GW48" s="116"/>
      <c r="GX48" s="116"/>
      <c r="GY48" s="116"/>
      <c r="GZ48" s="116"/>
      <c r="HA48" s="116"/>
      <c r="HB48" s="116"/>
      <c r="HC48" s="116"/>
      <c r="HD48" s="116"/>
      <c r="HE48" s="116"/>
      <c r="HF48" s="116"/>
      <c r="HG48" s="116"/>
      <c r="HH48" s="116"/>
      <c r="HI48" s="116"/>
      <c r="HJ48" s="116"/>
      <c r="HK48" s="116"/>
      <c r="HL48" s="116"/>
      <c r="HM48" s="116"/>
      <c r="HN48" s="116"/>
      <c r="HO48" s="116"/>
      <c r="HP48" s="116"/>
      <c r="HQ48" s="116"/>
      <c r="HR48" s="116"/>
      <c r="HS48" s="116"/>
      <c r="HT48" s="116"/>
      <c r="HU48" s="116"/>
      <c r="HV48" s="116"/>
      <c r="HW48" s="116"/>
      <c r="HX48" s="116"/>
      <c r="HY48" s="116"/>
      <c r="HZ48" s="116"/>
      <c r="IA48" s="116"/>
      <c r="IB48" s="116"/>
      <c r="IC48" s="116"/>
      <c r="ID48" s="116"/>
      <c r="IE48" s="116"/>
      <c r="IF48" s="116"/>
      <c r="IG48" s="116"/>
      <c r="IH48" s="116"/>
      <c r="II48" s="116"/>
      <c r="IJ48" s="116"/>
      <c r="IK48" s="116"/>
      <c r="IL48" s="116"/>
      <c r="IM48" s="116"/>
      <c r="IN48" s="79"/>
      <c r="IO48" s="79"/>
    </row>
    <row r="49" spans="1:249" s="130" customFormat="1" ht="16.5">
      <c r="A49" s="238"/>
      <c r="B49" s="118"/>
      <c r="C49" s="239"/>
      <c r="G49" s="225"/>
      <c r="H49" s="225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16"/>
      <c r="FH49" s="116"/>
      <c r="FI49" s="116"/>
      <c r="FJ49" s="116"/>
      <c r="FK49" s="116"/>
      <c r="FL49" s="116"/>
      <c r="FM49" s="116"/>
      <c r="FN49" s="116"/>
      <c r="FO49" s="116"/>
      <c r="FP49" s="116"/>
      <c r="FQ49" s="116"/>
      <c r="FR49" s="116"/>
      <c r="FS49" s="116"/>
      <c r="FT49" s="116"/>
      <c r="FU49" s="116"/>
      <c r="FV49" s="116"/>
      <c r="FW49" s="116"/>
      <c r="FX49" s="116"/>
      <c r="FY49" s="116"/>
      <c r="FZ49" s="116"/>
      <c r="GA49" s="116"/>
      <c r="GB49" s="116"/>
      <c r="GC49" s="116"/>
      <c r="GD49" s="116"/>
      <c r="GE49" s="116"/>
      <c r="GF49" s="116"/>
      <c r="GG49" s="116"/>
      <c r="GH49" s="116"/>
      <c r="GI49" s="116"/>
      <c r="GJ49" s="116"/>
      <c r="GK49" s="116"/>
      <c r="GL49" s="116"/>
      <c r="GM49" s="116"/>
      <c r="GN49" s="116"/>
      <c r="GO49" s="116"/>
      <c r="GP49" s="116"/>
      <c r="GQ49" s="116"/>
      <c r="GR49" s="116"/>
      <c r="GS49" s="116"/>
      <c r="GT49" s="116"/>
      <c r="GU49" s="116"/>
      <c r="GV49" s="116"/>
      <c r="GW49" s="116"/>
      <c r="GX49" s="116"/>
      <c r="GY49" s="116"/>
      <c r="GZ49" s="116"/>
      <c r="HA49" s="116"/>
      <c r="HB49" s="116"/>
      <c r="HC49" s="116"/>
      <c r="HD49" s="116"/>
      <c r="HE49" s="116"/>
      <c r="HF49" s="116"/>
      <c r="HG49" s="116"/>
      <c r="HH49" s="116"/>
      <c r="HI49" s="116"/>
      <c r="HJ49" s="116"/>
      <c r="HK49" s="116"/>
      <c r="HL49" s="116"/>
      <c r="HM49" s="116"/>
      <c r="HN49" s="116"/>
      <c r="HO49" s="116"/>
      <c r="HP49" s="116"/>
      <c r="HQ49" s="116"/>
      <c r="HR49" s="116"/>
      <c r="HS49" s="116"/>
      <c r="HT49" s="116"/>
      <c r="HU49" s="116"/>
      <c r="HV49" s="116"/>
      <c r="HW49" s="116"/>
      <c r="HX49" s="116"/>
      <c r="HY49" s="116"/>
      <c r="HZ49" s="116"/>
      <c r="IA49" s="116"/>
      <c r="IB49" s="116"/>
      <c r="IC49" s="116"/>
      <c r="ID49" s="116"/>
      <c r="IE49" s="116"/>
      <c r="IF49" s="116"/>
      <c r="IG49" s="116"/>
      <c r="IH49" s="116"/>
      <c r="II49" s="116"/>
      <c r="IJ49" s="116"/>
      <c r="IK49" s="116"/>
      <c r="IL49" s="116"/>
      <c r="IM49" s="116"/>
      <c r="IN49" s="79"/>
      <c r="IO49" s="79"/>
    </row>
    <row r="50" spans="1:249" s="130" customFormat="1" ht="16.5">
      <c r="A50" s="238"/>
      <c r="B50" s="118"/>
      <c r="C50" s="239"/>
      <c r="G50" s="225"/>
      <c r="H50" s="225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6"/>
      <c r="EL50" s="116"/>
      <c r="EM50" s="116"/>
      <c r="EN50" s="116"/>
      <c r="EO50" s="116"/>
      <c r="EP50" s="116"/>
      <c r="EQ50" s="116"/>
      <c r="ER50" s="116"/>
      <c r="ES50" s="116"/>
      <c r="ET50" s="116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  <c r="FE50" s="116"/>
      <c r="FF50" s="116"/>
      <c r="FG50" s="116"/>
      <c r="FH50" s="116"/>
      <c r="FI50" s="116"/>
      <c r="FJ50" s="116"/>
      <c r="FK50" s="116"/>
      <c r="FL50" s="116"/>
      <c r="FM50" s="116"/>
      <c r="FN50" s="116"/>
      <c r="FO50" s="116"/>
      <c r="FP50" s="116"/>
      <c r="FQ50" s="116"/>
      <c r="FR50" s="116"/>
      <c r="FS50" s="116"/>
      <c r="FT50" s="116"/>
      <c r="FU50" s="116"/>
      <c r="FV50" s="116"/>
      <c r="FW50" s="116"/>
      <c r="FX50" s="116"/>
      <c r="FY50" s="116"/>
      <c r="FZ50" s="116"/>
      <c r="GA50" s="116"/>
      <c r="GB50" s="116"/>
      <c r="GC50" s="116"/>
      <c r="GD50" s="116"/>
      <c r="GE50" s="116"/>
      <c r="GF50" s="116"/>
      <c r="GG50" s="116"/>
      <c r="GH50" s="116"/>
      <c r="GI50" s="116"/>
      <c r="GJ50" s="116"/>
      <c r="GK50" s="116"/>
      <c r="GL50" s="116"/>
      <c r="GM50" s="116"/>
      <c r="GN50" s="116"/>
      <c r="GO50" s="116"/>
      <c r="GP50" s="116"/>
      <c r="GQ50" s="116"/>
      <c r="GR50" s="116"/>
      <c r="GS50" s="116"/>
      <c r="GT50" s="116"/>
      <c r="GU50" s="116"/>
      <c r="GV50" s="116"/>
      <c r="GW50" s="116"/>
      <c r="GX50" s="116"/>
      <c r="GY50" s="116"/>
      <c r="GZ50" s="116"/>
      <c r="HA50" s="116"/>
      <c r="HB50" s="116"/>
      <c r="HC50" s="116"/>
      <c r="HD50" s="116"/>
      <c r="HE50" s="116"/>
      <c r="HF50" s="116"/>
      <c r="HG50" s="116"/>
      <c r="HH50" s="116"/>
      <c r="HI50" s="116"/>
      <c r="HJ50" s="116"/>
      <c r="HK50" s="116"/>
      <c r="HL50" s="116"/>
      <c r="HM50" s="116"/>
      <c r="HN50" s="116"/>
      <c r="HO50" s="116"/>
      <c r="HP50" s="116"/>
      <c r="HQ50" s="116"/>
      <c r="HR50" s="116"/>
      <c r="HS50" s="116"/>
      <c r="HT50" s="116"/>
      <c r="HU50" s="116"/>
      <c r="HV50" s="116"/>
      <c r="HW50" s="116"/>
      <c r="HX50" s="116"/>
      <c r="HY50" s="116"/>
      <c r="HZ50" s="116"/>
      <c r="IA50" s="116"/>
      <c r="IB50" s="116"/>
      <c r="IC50" s="116"/>
      <c r="ID50" s="116"/>
      <c r="IE50" s="116"/>
      <c r="IF50" s="116"/>
      <c r="IG50" s="116"/>
      <c r="IH50" s="116"/>
      <c r="II50" s="116"/>
      <c r="IJ50" s="116"/>
      <c r="IK50" s="116"/>
      <c r="IL50" s="116"/>
      <c r="IM50" s="116"/>
      <c r="IN50" s="79"/>
      <c r="IO50" s="79"/>
    </row>
    <row r="51" spans="1:249" s="130" customFormat="1" ht="16.5">
      <c r="A51" s="238"/>
      <c r="B51" s="118"/>
      <c r="C51" s="239"/>
      <c r="G51" s="225"/>
      <c r="H51" s="225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16"/>
      <c r="FH51" s="116"/>
      <c r="FI51" s="116"/>
      <c r="FJ51" s="116"/>
      <c r="FK51" s="116"/>
      <c r="FL51" s="116"/>
      <c r="FM51" s="116"/>
      <c r="FN51" s="116"/>
      <c r="FO51" s="116"/>
      <c r="FP51" s="116"/>
      <c r="FQ51" s="116"/>
      <c r="FR51" s="116"/>
      <c r="FS51" s="116"/>
      <c r="FT51" s="116"/>
      <c r="FU51" s="116"/>
      <c r="FV51" s="116"/>
      <c r="FW51" s="116"/>
      <c r="FX51" s="116"/>
      <c r="FY51" s="116"/>
      <c r="FZ51" s="116"/>
      <c r="GA51" s="116"/>
      <c r="GB51" s="116"/>
      <c r="GC51" s="116"/>
      <c r="GD51" s="116"/>
      <c r="GE51" s="116"/>
      <c r="GF51" s="116"/>
      <c r="GG51" s="116"/>
      <c r="GH51" s="116"/>
      <c r="GI51" s="116"/>
      <c r="GJ51" s="116"/>
      <c r="GK51" s="116"/>
      <c r="GL51" s="116"/>
      <c r="GM51" s="116"/>
      <c r="GN51" s="116"/>
      <c r="GO51" s="116"/>
      <c r="GP51" s="116"/>
      <c r="GQ51" s="116"/>
      <c r="GR51" s="116"/>
      <c r="GS51" s="116"/>
      <c r="GT51" s="116"/>
      <c r="GU51" s="116"/>
      <c r="GV51" s="116"/>
      <c r="GW51" s="116"/>
      <c r="GX51" s="116"/>
      <c r="GY51" s="116"/>
      <c r="GZ51" s="116"/>
      <c r="HA51" s="116"/>
      <c r="HB51" s="116"/>
      <c r="HC51" s="116"/>
      <c r="HD51" s="116"/>
      <c r="HE51" s="116"/>
      <c r="HF51" s="116"/>
      <c r="HG51" s="116"/>
      <c r="HH51" s="116"/>
      <c r="HI51" s="116"/>
      <c r="HJ51" s="116"/>
      <c r="HK51" s="116"/>
      <c r="HL51" s="116"/>
      <c r="HM51" s="116"/>
      <c r="HN51" s="116"/>
      <c r="HO51" s="116"/>
      <c r="HP51" s="116"/>
      <c r="HQ51" s="116"/>
      <c r="HR51" s="116"/>
      <c r="HS51" s="116"/>
      <c r="HT51" s="116"/>
      <c r="HU51" s="116"/>
      <c r="HV51" s="116"/>
      <c r="HW51" s="116"/>
      <c r="HX51" s="116"/>
      <c r="HY51" s="116"/>
      <c r="HZ51" s="116"/>
      <c r="IA51" s="116"/>
      <c r="IB51" s="116"/>
      <c r="IC51" s="116"/>
      <c r="ID51" s="116"/>
      <c r="IE51" s="116"/>
      <c r="IF51" s="116"/>
      <c r="IG51" s="116"/>
      <c r="IH51" s="116"/>
      <c r="II51" s="116"/>
      <c r="IJ51" s="116"/>
      <c r="IK51" s="116"/>
      <c r="IL51" s="116"/>
      <c r="IM51" s="116"/>
      <c r="IN51" s="79"/>
      <c r="IO51" s="79"/>
    </row>
    <row r="52" spans="1:249" s="130" customFormat="1" ht="16.5">
      <c r="A52" s="238"/>
      <c r="B52" s="118"/>
      <c r="C52" s="239"/>
      <c r="G52" s="225"/>
      <c r="H52" s="225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/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/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/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16"/>
      <c r="ID52" s="116"/>
      <c r="IE52" s="116"/>
      <c r="IF52" s="116"/>
      <c r="IG52" s="116"/>
      <c r="IH52" s="116"/>
      <c r="II52" s="116"/>
      <c r="IJ52" s="116"/>
      <c r="IK52" s="116"/>
      <c r="IL52" s="116"/>
      <c r="IM52" s="116"/>
      <c r="IN52" s="79"/>
      <c r="IO52" s="79"/>
    </row>
    <row r="53" spans="1:249" s="130" customFormat="1" ht="16.5">
      <c r="A53" s="238"/>
      <c r="B53" s="118"/>
      <c r="C53" s="239"/>
      <c r="G53" s="225"/>
      <c r="H53" s="225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/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/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/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/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16"/>
      <c r="ID53" s="116"/>
      <c r="IE53" s="116"/>
      <c r="IF53" s="116"/>
      <c r="IG53" s="116"/>
      <c r="IH53" s="116"/>
      <c r="II53" s="116"/>
      <c r="IJ53" s="116"/>
      <c r="IK53" s="116"/>
      <c r="IL53" s="116"/>
      <c r="IM53" s="116"/>
      <c r="IN53" s="79"/>
      <c r="IO53" s="79"/>
    </row>
    <row r="54" spans="1:249" s="130" customFormat="1" ht="16.5">
      <c r="A54" s="238"/>
      <c r="B54" s="118"/>
      <c r="C54" s="239"/>
      <c r="G54" s="225"/>
      <c r="H54" s="225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  <c r="FE54" s="116"/>
      <c r="FF54" s="116"/>
      <c r="FG54" s="116"/>
      <c r="FH54" s="116"/>
      <c r="FI54" s="116"/>
      <c r="FJ54" s="116"/>
      <c r="FK54" s="116"/>
      <c r="FL54" s="116"/>
      <c r="FM54" s="116"/>
      <c r="FN54" s="116"/>
      <c r="FO54" s="116"/>
      <c r="FP54" s="116"/>
      <c r="FQ54" s="116"/>
      <c r="FR54" s="116"/>
      <c r="FS54" s="116"/>
      <c r="FT54" s="116"/>
      <c r="FU54" s="116"/>
      <c r="FV54" s="116"/>
      <c r="FW54" s="116"/>
      <c r="FX54" s="116"/>
      <c r="FY54" s="116"/>
      <c r="FZ54" s="116"/>
      <c r="GA54" s="116"/>
      <c r="GB54" s="116"/>
      <c r="GC54" s="116"/>
      <c r="GD54" s="116"/>
      <c r="GE54" s="116"/>
      <c r="GF54" s="116"/>
      <c r="GG54" s="116"/>
      <c r="GH54" s="116"/>
      <c r="GI54" s="116"/>
      <c r="GJ54" s="116"/>
      <c r="GK54" s="116"/>
      <c r="GL54" s="116"/>
      <c r="GM54" s="116"/>
      <c r="GN54" s="116"/>
      <c r="GO54" s="116"/>
      <c r="GP54" s="116"/>
      <c r="GQ54" s="116"/>
      <c r="GR54" s="116"/>
      <c r="GS54" s="116"/>
      <c r="GT54" s="116"/>
      <c r="GU54" s="116"/>
      <c r="GV54" s="116"/>
      <c r="GW54" s="116"/>
      <c r="GX54" s="116"/>
      <c r="GY54" s="116"/>
      <c r="GZ54" s="116"/>
      <c r="HA54" s="116"/>
      <c r="HB54" s="116"/>
      <c r="HC54" s="116"/>
      <c r="HD54" s="116"/>
      <c r="HE54" s="116"/>
      <c r="HF54" s="116"/>
      <c r="HG54" s="116"/>
      <c r="HH54" s="116"/>
      <c r="HI54" s="116"/>
      <c r="HJ54" s="116"/>
      <c r="HK54" s="116"/>
      <c r="HL54" s="116"/>
      <c r="HM54" s="116"/>
      <c r="HN54" s="116"/>
      <c r="HO54" s="116"/>
      <c r="HP54" s="116"/>
      <c r="HQ54" s="116"/>
      <c r="HR54" s="116"/>
      <c r="HS54" s="116"/>
      <c r="HT54" s="116"/>
      <c r="HU54" s="116"/>
      <c r="HV54" s="116"/>
      <c r="HW54" s="116"/>
      <c r="HX54" s="116"/>
      <c r="HY54" s="116"/>
      <c r="HZ54" s="116"/>
      <c r="IA54" s="116"/>
      <c r="IB54" s="116"/>
      <c r="IC54" s="116"/>
      <c r="ID54" s="116"/>
      <c r="IE54" s="116"/>
      <c r="IF54" s="116"/>
      <c r="IG54" s="116"/>
      <c r="IH54" s="116"/>
      <c r="II54" s="116"/>
      <c r="IJ54" s="116"/>
      <c r="IK54" s="116"/>
      <c r="IL54" s="116"/>
      <c r="IM54" s="116"/>
      <c r="IN54" s="79"/>
      <c r="IO54" s="79"/>
    </row>
    <row r="55" spans="1:249" s="130" customFormat="1" ht="16.5">
      <c r="A55" s="238"/>
      <c r="B55" s="118"/>
      <c r="C55" s="239"/>
      <c r="G55" s="225"/>
      <c r="H55" s="225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16"/>
      <c r="EU55" s="116"/>
      <c r="EV55" s="116"/>
      <c r="EW55" s="116"/>
      <c r="EX55" s="116"/>
      <c r="EY55" s="116"/>
      <c r="EZ55" s="116"/>
      <c r="FA55" s="116"/>
      <c r="FB55" s="116"/>
      <c r="FC55" s="116"/>
      <c r="FD55" s="116"/>
      <c r="FE55" s="116"/>
      <c r="FF55" s="116"/>
      <c r="FG55" s="116"/>
      <c r="FH55" s="116"/>
      <c r="FI55" s="116"/>
      <c r="FJ55" s="116"/>
      <c r="FK55" s="116"/>
      <c r="FL55" s="116"/>
      <c r="FM55" s="116"/>
      <c r="FN55" s="116"/>
      <c r="FO55" s="116"/>
      <c r="FP55" s="116"/>
      <c r="FQ55" s="116"/>
      <c r="FR55" s="116"/>
      <c r="FS55" s="116"/>
      <c r="FT55" s="116"/>
      <c r="FU55" s="116"/>
      <c r="FV55" s="116"/>
      <c r="FW55" s="116"/>
      <c r="FX55" s="116"/>
      <c r="FY55" s="116"/>
      <c r="FZ55" s="116"/>
      <c r="GA55" s="116"/>
      <c r="GB55" s="116"/>
      <c r="GC55" s="116"/>
      <c r="GD55" s="116"/>
      <c r="GE55" s="116"/>
      <c r="GF55" s="116"/>
      <c r="GG55" s="116"/>
      <c r="GH55" s="116"/>
      <c r="GI55" s="116"/>
      <c r="GJ55" s="116"/>
      <c r="GK55" s="116"/>
      <c r="GL55" s="116"/>
      <c r="GM55" s="116"/>
      <c r="GN55" s="116"/>
      <c r="GO55" s="116"/>
      <c r="GP55" s="116"/>
      <c r="GQ55" s="116"/>
      <c r="GR55" s="116"/>
      <c r="GS55" s="116"/>
      <c r="GT55" s="116"/>
      <c r="GU55" s="116"/>
      <c r="GV55" s="116"/>
      <c r="GW55" s="116"/>
      <c r="GX55" s="116"/>
      <c r="GY55" s="116"/>
      <c r="GZ55" s="116"/>
      <c r="HA55" s="116"/>
      <c r="HB55" s="116"/>
      <c r="HC55" s="116"/>
      <c r="HD55" s="116"/>
      <c r="HE55" s="116"/>
      <c r="HF55" s="116"/>
      <c r="HG55" s="116"/>
      <c r="HH55" s="116"/>
      <c r="HI55" s="116"/>
      <c r="HJ55" s="116"/>
      <c r="HK55" s="116"/>
      <c r="HL55" s="116"/>
      <c r="HM55" s="116"/>
      <c r="HN55" s="116"/>
      <c r="HO55" s="116"/>
      <c r="HP55" s="116"/>
      <c r="HQ55" s="116"/>
      <c r="HR55" s="116"/>
      <c r="HS55" s="116"/>
      <c r="HT55" s="116"/>
      <c r="HU55" s="116"/>
      <c r="HV55" s="116"/>
      <c r="HW55" s="116"/>
      <c r="HX55" s="116"/>
      <c r="HY55" s="116"/>
      <c r="HZ55" s="116"/>
      <c r="IA55" s="116"/>
      <c r="IB55" s="116"/>
      <c r="IC55" s="116"/>
      <c r="ID55" s="116"/>
      <c r="IE55" s="116"/>
      <c r="IF55" s="116"/>
      <c r="IG55" s="116"/>
      <c r="IH55" s="116"/>
      <c r="II55" s="116"/>
      <c r="IJ55" s="116"/>
      <c r="IK55" s="116"/>
      <c r="IL55" s="116"/>
      <c r="IM55" s="116"/>
      <c r="IN55" s="79"/>
      <c r="IO55" s="79"/>
    </row>
    <row r="56" spans="1:249" s="130" customFormat="1" ht="16.5">
      <c r="A56" s="238"/>
      <c r="B56" s="118"/>
      <c r="C56" s="239"/>
      <c r="G56" s="225"/>
      <c r="H56" s="225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16"/>
      <c r="FL56" s="116"/>
      <c r="FM56" s="116"/>
      <c r="FN56" s="116"/>
      <c r="FO56" s="116"/>
      <c r="FP56" s="116"/>
      <c r="FQ56" s="116"/>
      <c r="FR56" s="116"/>
      <c r="FS56" s="116"/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6"/>
      <c r="GE56" s="116"/>
      <c r="GF56" s="116"/>
      <c r="GG56" s="116"/>
      <c r="GH56" s="116"/>
      <c r="GI56" s="116"/>
      <c r="GJ56" s="116"/>
      <c r="GK56" s="116"/>
      <c r="GL56" s="116"/>
      <c r="GM56" s="116"/>
      <c r="GN56" s="116"/>
      <c r="GO56" s="116"/>
      <c r="GP56" s="116"/>
      <c r="GQ56" s="116"/>
      <c r="GR56" s="116"/>
      <c r="GS56" s="116"/>
      <c r="GT56" s="116"/>
      <c r="GU56" s="116"/>
      <c r="GV56" s="116"/>
      <c r="GW56" s="116"/>
      <c r="GX56" s="116"/>
      <c r="GY56" s="116"/>
      <c r="GZ56" s="116"/>
      <c r="HA56" s="116"/>
      <c r="HB56" s="116"/>
      <c r="HC56" s="116"/>
      <c r="HD56" s="116"/>
      <c r="HE56" s="116"/>
      <c r="HF56" s="116"/>
      <c r="HG56" s="116"/>
      <c r="HH56" s="116"/>
      <c r="HI56" s="116"/>
      <c r="HJ56" s="116"/>
      <c r="HK56" s="116"/>
      <c r="HL56" s="116"/>
      <c r="HM56" s="116"/>
      <c r="HN56" s="116"/>
      <c r="HO56" s="116"/>
      <c r="HP56" s="116"/>
      <c r="HQ56" s="116"/>
      <c r="HR56" s="116"/>
      <c r="HS56" s="116"/>
      <c r="HT56" s="116"/>
      <c r="HU56" s="116"/>
      <c r="HV56" s="116"/>
      <c r="HW56" s="116"/>
      <c r="HX56" s="116"/>
      <c r="HY56" s="116"/>
      <c r="HZ56" s="116"/>
      <c r="IA56" s="116"/>
      <c r="IB56" s="116"/>
      <c r="IC56" s="116"/>
      <c r="ID56" s="116"/>
      <c r="IE56" s="116"/>
      <c r="IF56" s="116"/>
      <c r="IG56" s="116"/>
      <c r="IH56" s="116"/>
      <c r="II56" s="116"/>
      <c r="IJ56" s="116"/>
      <c r="IK56" s="116"/>
      <c r="IL56" s="116"/>
      <c r="IM56" s="116"/>
      <c r="IN56" s="79"/>
      <c r="IO56" s="79"/>
    </row>
    <row r="57" spans="1:249" s="130" customFormat="1" ht="16.5">
      <c r="A57" s="238"/>
      <c r="B57" s="118"/>
      <c r="C57" s="239"/>
      <c r="G57" s="225"/>
      <c r="H57" s="225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16"/>
      <c r="EU57" s="116"/>
      <c r="EV57" s="116"/>
      <c r="EW57" s="116"/>
      <c r="EX57" s="116"/>
      <c r="EY57" s="116"/>
      <c r="EZ57" s="116"/>
      <c r="FA57" s="116"/>
      <c r="FB57" s="116"/>
      <c r="FC57" s="116"/>
      <c r="FD57" s="116"/>
      <c r="FE57" s="116"/>
      <c r="FF57" s="116"/>
      <c r="FG57" s="116"/>
      <c r="FH57" s="116"/>
      <c r="FI57" s="116"/>
      <c r="FJ57" s="116"/>
      <c r="FK57" s="116"/>
      <c r="FL57" s="116"/>
      <c r="FM57" s="116"/>
      <c r="FN57" s="116"/>
      <c r="FO57" s="116"/>
      <c r="FP57" s="116"/>
      <c r="FQ57" s="116"/>
      <c r="FR57" s="116"/>
      <c r="FS57" s="116"/>
      <c r="FT57" s="116"/>
      <c r="FU57" s="116"/>
      <c r="FV57" s="116"/>
      <c r="FW57" s="116"/>
      <c r="FX57" s="116"/>
      <c r="FY57" s="116"/>
      <c r="FZ57" s="116"/>
      <c r="GA57" s="116"/>
      <c r="GB57" s="116"/>
      <c r="GC57" s="116"/>
      <c r="GD57" s="116"/>
      <c r="GE57" s="116"/>
      <c r="GF57" s="116"/>
      <c r="GG57" s="116"/>
      <c r="GH57" s="116"/>
      <c r="GI57" s="116"/>
      <c r="GJ57" s="116"/>
      <c r="GK57" s="116"/>
      <c r="GL57" s="116"/>
      <c r="GM57" s="116"/>
      <c r="GN57" s="116"/>
      <c r="GO57" s="116"/>
      <c r="GP57" s="116"/>
      <c r="GQ57" s="116"/>
      <c r="GR57" s="116"/>
      <c r="GS57" s="116"/>
      <c r="GT57" s="116"/>
      <c r="GU57" s="116"/>
      <c r="GV57" s="116"/>
      <c r="GW57" s="116"/>
      <c r="GX57" s="116"/>
      <c r="GY57" s="116"/>
      <c r="GZ57" s="116"/>
      <c r="HA57" s="116"/>
      <c r="HB57" s="116"/>
      <c r="HC57" s="116"/>
      <c r="HD57" s="116"/>
      <c r="HE57" s="116"/>
      <c r="HF57" s="116"/>
      <c r="HG57" s="116"/>
      <c r="HH57" s="116"/>
      <c r="HI57" s="116"/>
      <c r="HJ57" s="116"/>
      <c r="HK57" s="116"/>
      <c r="HL57" s="116"/>
      <c r="HM57" s="116"/>
      <c r="HN57" s="116"/>
      <c r="HO57" s="116"/>
      <c r="HP57" s="116"/>
      <c r="HQ57" s="116"/>
      <c r="HR57" s="116"/>
      <c r="HS57" s="116"/>
      <c r="HT57" s="116"/>
      <c r="HU57" s="116"/>
      <c r="HV57" s="116"/>
      <c r="HW57" s="116"/>
      <c r="HX57" s="116"/>
      <c r="HY57" s="116"/>
      <c r="HZ57" s="116"/>
      <c r="IA57" s="116"/>
      <c r="IB57" s="116"/>
      <c r="IC57" s="116"/>
      <c r="ID57" s="116"/>
      <c r="IE57" s="116"/>
      <c r="IF57" s="116"/>
      <c r="IG57" s="116"/>
      <c r="IH57" s="116"/>
      <c r="II57" s="116"/>
      <c r="IJ57" s="116"/>
      <c r="IK57" s="116"/>
      <c r="IL57" s="116"/>
      <c r="IM57" s="116"/>
      <c r="IN57" s="79"/>
      <c r="IO57" s="79"/>
    </row>
    <row r="58" spans="1:249" s="130" customFormat="1" ht="16.5">
      <c r="A58" s="238"/>
      <c r="B58" s="118"/>
      <c r="C58" s="239"/>
      <c r="G58" s="225"/>
      <c r="H58" s="225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6"/>
      <c r="ED58" s="116"/>
      <c r="EE58" s="116"/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16"/>
      <c r="EU58" s="116"/>
      <c r="EV58" s="116"/>
      <c r="EW58" s="116"/>
      <c r="EX58" s="116"/>
      <c r="EY58" s="116"/>
      <c r="EZ58" s="116"/>
      <c r="FA58" s="116"/>
      <c r="FB58" s="116"/>
      <c r="FC58" s="116"/>
      <c r="FD58" s="116"/>
      <c r="FE58" s="116"/>
      <c r="FF58" s="116"/>
      <c r="FG58" s="116"/>
      <c r="FH58" s="116"/>
      <c r="FI58" s="116"/>
      <c r="FJ58" s="116"/>
      <c r="FK58" s="116"/>
      <c r="FL58" s="116"/>
      <c r="FM58" s="116"/>
      <c r="FN58" s="116"/>
      <c r="FO58" s="116"/>
      <c r="FP58" s="116"/>
      <c r="FQ58" s="116"/>
      <c r="FR58" s="116"/>
      <c r="FS58" s="116"/>
      <c r="FT58" s="116"/>
      <c r="FU58" s="116"/>
      <c r="FV58" s="116"/>
      <c r="FW58" s="116"/>
      <c r="FX58" s="116"/>
      <c r="FY58" s="116"/>
      <c r="FZ58" s="116"/>
      <c r="GA58" s="116"/>
      <c r="GB58" s="116"/>
      <c r="GC58" s="116"/>
      <c r="GD58" s="116"/>
      <c r="GE58" s="116"/>
      <c r="GF58" s="116"/>
      <c r="GG58" s="116"/>
      <c r="GH58" s="116"/>
      <c r="GI58" s="116"/>
      <c r="GJ58" s="116"/>
      <c r="GK58" s="116"/>
      <c r="GL58" s="116"/>
      <c r="GM58" s="116"/>
      <c r="GN58" s="116"/>
      <c r="GO58" s="116"/>
      <c r="GP58" s="116"/>
      <c r="GQ58" s="116"/>
      <c r="GR58" s="116"/>
      <c r="GS58" s="116"/>
      <c r="GT58" s="116"/>
      <c r="GU58" s="116"/>
      <c r="GV58" s="116"/>
      <c r="GW58" s="116"/>
      <c r="GX58" s="116"/>
      <c r="GY58" s="116"/>
      <c r="GZ58" s="116"/>
      <c r="HA58" s="116"/>
      <c r="HB58" s="116"/>
      <c r="HC58" s="116"/>
      <c r="HD58" s="116"/>
      <c r="HE58" s="116"/>
      <c r="HF58" s="116"/>
      <c r="HG58" s="116"/>
      <c r="HH58" s="116"/>
      <c r="HI58" s="116"/>
      <c r="HJ58" s="116"/>
      <c r="HK58" s="116"/>
      <c r="HL58" s="116"/>
      <c r="HM58" s="116"/>
      <c r="HN58" s="116"/>
      <c r="HO58" s="116"/>
      <c r="HP58" s="116"/>
      <c r="HQ58" s="116"/>
      <c r="HR58" s="116"/>
      <c r="HS58" s="116"/>
      <c r="HT58" s="116"/>
      <c r="HU58" s="116"/>
      <c r="HV58" s="116"/>
      <c r="HW58" s="116"/>
      <c r="HX58" s="116"/>
      <c r="HY58" s="116"/>
      <c r="HZ58" s="116"/>
      <c r="IA58" s="116"/>
      <c r="IB58" s="116"/>
      <c r="IC58" s="116"/>
      <c r="ID58" s="116"/>
      <c r="IE58" s="116"/>
      <c r="IF58" s="116"/>
      <c r="IG58" s="116"/>
      <c r="IH58" s="116"/>
      <c r="II58" s="116"/>
      <c r="IJ58" s="116"/>
      <c r="IK58" s="116"/>
      <c r="IL58" s="116"/>
      <c r="IM58" s="116"/>
      <c r="IN58" s="79"/>
      <c r="IO58" s="79"/>
    </row>
    <row r="59" spans="1:249" s="130" customFormat="1" ht="16.5">
      <c r="A59" s="238"/>
      <c r="B59" s="118"/>
      <c r="C59" s="239"/>
      <c r="G59" s="225"/>
      <c r="H59" s="225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16"/>
      <c r="DY59" s="116"/>
      <c r="DZ59" s="116"/>
      <c r="EA59" s="116"/>
      <c r="EB59" s="116"/>
      <c r="EC59" s="116"/>
      <c r="ED59" s="116"/>
      <c r="EE59" s="116"/>
      <c r="EF59" s="116"/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6"/>
      <c r="ES59" s="116"/>
      <c r="ET59" s="116"/>
      <c r="EU59" s="116"/>
      <c r="EV59" s="116"/>
      <c r="EW59" s="116"/>
      <c r="EX59" s="116"/>
      <c r="EY59" s="116"/>
      <c r="EZ59" s="116"/>
      <c r="FA59" s="116"/>
      <c r="FB59" s="116"/>
      <c r="FC59" s="116"/>
      <c r="FD59" s="116"/>
      <c r="FE59" s="116"/>
      <c r="FF59" s="116"/>
      <c r="FG59" s="116"/>
      <c r="FH59" s="116"/>
      <c r="FI59" s="116"/>
      <c r="FJ59" s="116"/>
      <c r="FK59" s="116"/>
      <c r="FL59" s="116"/>
      <c r="FM59" s="116"/>
      <c r="FN59" s="116"/>
      <c r="FO59" s="116"/>
      <c r="FP59" s="116"/>
      <c r="FQ59" s="116"/>
      <c r="FR59" s="116"/>
      <c r="FS59" s="116"/>
      <c r="FT59" s="116"/>
      <c r="FU59" s="116"/>
      <c r="FV59" s="116"/>
      <c r="FW59" s="116"/>
      <c r="FX59" s="116"/>
      <c r="FY59" s="116"/>
      <c r="FZ59" s="116"/>
      <c r="GA59" s="116"/>
      <c r="GB59" s="116"/>
      <c r="GC59" s="116"/>
      <c r="GD59" s="116"/>
      <c r="GE59" s="116"/>
      <c r="GF59" s="116"/>
      <c r="GG59" s="116"/>
      <c r="GH59" s="116"/>
      <c r="GI59" s="116"/>
      <c r="GJ59" s="116"/>
      <c r="GK59" s="116"/>
      <c r="GL59" s="116"/>
      <c r="GM59" s="116"/>
      <c r="GN59" s="116"/>
      <c r="GO59" s="116"/>
      <c r="GP59" s="116"/>
      <c r="GQ59" s="116"/>
      <c r="GR59" s="116"/>
      <c r="GS59" s="116"/>
      <c r="GT59" s="116"/>
      <c r="GU59" s="116"/>
      <c r="GV59" s="116"/>
      <c r="GW59" s="116"/>
      <c r="GX59" s="116"/>
      <c r="GY59" s="116"/>
      <c r="GZ59" s="116"/>
      <c r="HA59" s="116"/>
      <c r="HB59" s="116"/>
      <c r="HC59" s="116"/>
      <c r="HD59" s="116"/>
      <c r="HE59" s="116"/>
      <c r="HF59" s="116"/>
      <c r="HG59" s="116"/>
      <c r="HH59" s="116"/>
      <c r="HI59" s="116"/>
      <c r="HJ59" s="116"/>
      <c r="HK59" s="116"/>
      <c r="HL59" s="116"/>
      <c r="HM59" s="116"/>
      <c r="HN59" s="116"/>
      <c r="HO59" s="116"/>
      <c r="HP59" s="116"/>
      <c r="HQ59" s="116"/>
      <c r="HR59" s="116"/>
      <c r="HS59" s="116"/>
      <c r="HT59" s="116"/>
      <c r="HU59" s="116"/>
      <c r="HV59" s="116"/>
      <c r="HW59" s="116"/>
      <c r="HX59" s="116"/>
      <c r="HY59" s="116"/>
      <c r="HZ59" s="116"/>
      <c r="IA59" s="116"/>
      <c r="IB59" s="116"/>
      <c r="IC59" s="116"/>
      <c r="ID59" s="116"/>
      <c r="IE59" s="116"/>
      <c r="IF59" s="116"/>
      <c r="IG59" s="116"/>
      <c r="IH59" s="116"/>
      <c r="II59" s="116"/>
      <c r="IJ59" s="116"/>
      <c r="IK59" s="116"/>
      <c r="IL59" s="116"/>
      <c r="IM59" s="116"/>
      <c r="IN59" s="79"/>
      <c r="IO59" s="79"/>
    </row>
    <row r="60" spans="1:249" s="130" customFormat="1" ht="16.5">
      <c r="A60" s="238"/>
      <c r="B60" s="118"/>
      <c r="C60" s="239"/>
      <c r="G60" s="225"/>
      <c r="H60" s="225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16"/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16"/>
      <c r="EU60" s="116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116"/>
      <c r="FH60" s="116"/>
      <c r="FI60" s="116"/>
      <c r="FJ60" s="116"/>
      <c r="FK60" s="116"/>
      <c r="FL60" s="116"/>
      <c r="FM60" s="116"/>
      <c r="FN60" s="116"/>
      <c r="FO60" s="116"/>
      <c r="FP60" s="116"/>
      <c r="FQ60" s="116"/>
      <c r="FR60" s="116"/>
      <c r="FS60" s="116"/>
      <c r="FT60" s="116"/>
      <c r="FU60" s="116"/>
      <c r="FV60" s="116"/>
      <c r="FW60" s="116"/>
      <c r="FX60" s="116"/>
      <c r="FY60" s="116"/>
      <c r="FZ60" s="116"/>
      <c r="GA60" s="116"/>
      <c r="GB60" s="116"/>
      <c r="GC60" s="116"/>
      <c r="GD60" s="116"/>
      <c r="GE60" s="116"/>
      <c r="GF60" s="116"/>
      <c r="GG60" s="116"/>
      <c r="GH60" s="116"/>
      <c r="GI60" s="116"/>
      <c r="GJ60" s="116"/>
      <c r="GK60" s="116"/>
      <c r="GL60" s="116"/>
      <c r="GM60" s="116"/>
      <c r="GN60" s="116"/>
      <c r="GO60" s="116"/>
      <c r="GP60" s="116"/>
      <c r="GQ60" s="116"/>
      <c r="GR60" s="116"/>
      <c r="GS60" s="116"/>
      <c r="GT60" s="116"/>
      <c r="GU60" s="116"/>
      <c r="GV60" s="116"/>
      <c r="GW60" s="116"/>
      <c r="GX60" s="116"/>
      <c r="GY60" s="116"/>
      <c r="GZ60" s="116"/>
      <c r="HA60" s="116"/>
      <c r="HB60" s="116"/>
      <c r="HC60" s="116"/>
      <c r="HD60" s="116"/>
      <c r="HE60" s="116"/>
      <c r="HF60" s="116"/>
      <c r="HG60" s="116"/>
      <c r="HH60" s="116"/>
      <c r="HI60" s="116"/>
      <c r="HJ60" s="116"/>
      <c r="HK60" s="116"/>
      <c r="HL60" s="116"/>
      <c r="HM60" s="116"/>
      <c r="HN60" s="116"/>
      <c r="HO60" s="116"/>
      <c r="HP60" s="116"/>
      <c r="HQ60" s="116"/>
      <c r="HR60" s="116"/>
      <c r="HS60" s="116"/>
      <c r="HT60" s="116"/>
      <c r="HU60" s="116"/>
      <c r="HV60" s="116"/>
      <c r="HW60" s="116"/>
      <c r="HX60" s="116"/>
      <c r="HY60" s="116"/>
      <c r="HZ60" s="116"/>
      <c r="IA60" s="116"/>
      <c r="IB60" s="116"/>
      <c r="IC60" s="116"/>
      <c r="ID60" s="116"/>
      <c r="IE60" s="116"/>
      <c r="IF60" s="116"/>
      <c r="IG60" s="116"/>
      <c r="IH60" s="116"/>
      <c r="II60" s="116"/>
      <c r="IJ60" s="116"/>
      <c r="IK60" s="116"/>
      <c r="IL60" s="116"/>
      <c r="IM60" s="116"/>
      <c r="IN60" s="79"/>
      <c r="IO60" s="79"/>
    </row>
    <row r="61" spans="1:249" s="130" customFormat="1" ht="16.5">
      <c r="A61" s="238"/>
      <c r="B61" s="118"/>
      <c r="C61" s="239"/>
      <c r="G61" s="225"/>
      <c r="H61" s="225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6"/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16"/>
      <c r="EU61" s="116"/>
      <c r="EV61" s="116"/>
      <c r="EW61" s="116"/>
      <c r="EX61" s="116"/>
      <c r="EY61" s="116"/>
      <c r="EZ61" s="116"/>
      <c r="FA61" s="116"/>
      <c r="FB61" s="116"/>
      <c r="FC61" s="116"/>
      <c r="FD61" s="116"/>
      <c r="FE61" s="116"/>
      <c r="FF61" s="116"/>
      <c r="FG61" s="116"/>
      <c r="FH61" s="116"/>
      <c r="FI61" s="116"/>
      <c r="FJ61" s="116"/>
      <c r="FK61" s="116"/>
      <c r="FL61" s="116"/>
      <c r="FM61" s="116"/>
      <c r="FN61" s="116"/>
      <c r="FO61" s="116"/>
      <c r="FP61" s="116"/>
      <c r="FQ61" s="116"/>
      <c r="FR61" s="116"/>
      <c r="FS61" s="116"/>
      <c r="FT61" s="116"/>
      <c r="FU61" s="116"/>
      <c r="FV61" s="116"/>
      <c r="FW61" s="116"/>
      <c r="FX61" s="116"/>
      <c r="FY61" s="116"/>
      <c r="FZ61" s="116"/>
      <c r="GA61" s="116"/>
      <c r="GB61" s="116"/>
      <c r="GC61" s="116"/>
      <c r="GD61" s="116"/>
      <c r="GE61" s="116"/>
      <c r="GF61" s="116"/>
      <c r="GG61" s="116"/>
      <c r="GH61" s="116"/>
      <c r="GI61" s="116"/>
      <c r="GJ61" s="116"/>
      <c r="GK61" s="116"/>
      <c r="GL61" s="116"/>
      <c r="GM61" s="116"/>
      <c r="GN61" s="116"/>
      <c r="GO61" s="116"/>
      <c r="GP61" s="116"/>
      <c r="GQ61" s="116"/>
      <c r="GR61" s="116"/>
      <c r="GS61" s="116"/>
      <c r="GT61" s="116"/>
      <c r="GU61" s="116"/>
      <c r="GV61" s="116"/>
      <c r="GW61" s="116"/>
      <c r="GX61" s="116"/>
      <c r="GY61" s="116"/>
      <c r="GZ61" s="116"/>
      <c r="HA61" s="116"/>
      <c r="HB61" s="116"/>
      <c r="HC61" s="116"/>
      <c r="HD61" s="116"/>
      <c r="HE61" s="116"/>
      <c r="HF61" s="116"/>
      <c r="HG61" s="116"/>
      <c r="HH61" s="116"/>
      <c r="HI61" s="116"/>
      <c r="HJ61" s="116"/>
      <c r="HK61" s="116"/>
      <c r="HL61" s="116"/>
      <c r="HM61" s="116"/>
      <c r="HN61" s="116"/>
      <c r="HO61" s="116"/>
      <c r="HP61" s="116"/>
      <c r="HQ61" s="116"/>
      <c r="HR61" s="116"/>
      <c r="HS61" s="116"/>
      <c r="HT61" s="116"/>
      <c r="HU61" s="116"/>
      <c r="HV61" s="116"/>
      <c r="HW61" s="116"/>
      <c r="HX61" s="116"/>
      <c r="HY61" s="116"/>
      <c r="HZ61" s="116"/>
      <c r="IA61" s="116"/>
      <c r="IB61" s="116"/>
      <c r="IC61" s="116"/>
      <c r="ID61" s="116"/>
      <c r="IE61" s="116"/>
      <c r="IF61" s="116"/>
      <c r="IG61" s="116"/>
      <c r="IH61" s="116"/>
      <c r="II61" s="116"/>
      <c r="IJ61" s="116"/>
      <c r="IK61" s="116"/>
      <c r="IL61" s="116"/>
      <c r="IM61" s="116"/>
      <c r="IN61" s="79"/>
      <c r="IO61" s="79"/>
    </row>
    <row r="62" spans="1:249" s="130" customFormat="1" ht="16.5">
      <c r="A62" s="238"/>
      <c r="B62" s="118"/>
      <c r="C62" s="239"/>
      <c r="G62" s="225"/>
      <c r="H62" s="225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/>
      <c r="DY62" s="116"/>
      <c r="DZ62" s="116"/>
      <c r="EA62" s="116"/>
      <c r="EB62" s="116"/>
      <c r="EC62" s="116"/>
      <c r="ED62" s="116"/>
      <c r="EE62" s="116"/>
      <c r="EF62" s="116"/>
      <c r="EG62" s="116"/>
      <c r="EH62" s="116"/>
      <c r="EI62" s="116"/>
      <c r="EJ62" s="116"/>
      <c r="EK62" s="116"/>
      <c r="EL62" s="116"/>
      <c r="EM62" s="116"/>
      <c r="EN62" s="116"/>
      <c r="EO62" s="116"/>
      <c r="EP62" s="116"/>
      <c r="EQ62" s="116"/>
      <c r="ER62" s="116"/>
      <c r="ES62" s="116"/>
      <c r="ET62" s="116"/>
      <c r="EU62" s="116"/>
      <c r="EV62" s="116"/>
      <c r="EW62" s="116"/>
      <c r="EX62" s="116"/>
      <c r="EY62" s="116"/>
      <c r="EZ62" s="116"/>
      <c r="FA62" s="116"/>
      <c r="FB62" s="116"/>
      <c r="FC62" s="116"/>
      <c r="FD62" s="116"/>
      <c r="FE62" s="116"/>
      <c r="FF62" s="116"/>
      <c r="FG62" s="116"/>
      <c r="FH62" s="116"/>
      <c r="FI62" s="116"/>
      <c r="FJ62" s="116"/>
      <c r="FK62" s="116"/>
      <c r="FL62" s="116"/>
      <c r="FM62" s="116"/>
      <c r="FN62" s="116"/>
      <c r="FO62" s="116"/>
      <c r="FP62" s="116"/>
      <c r="FQ62" s="116"/>
      <c r="FR62" s="116"/>
      <c r="FS62" s="116"/>
      <c r="FT62" s="116"/>
      <c r="FU62" s="116"/>
      <c r="FV62" s="116"/>
      <c r="FW62" s="116"/>
      <c r="FX62" s="116"/>
      <c r="FY62" s="116"/>
      <c r="FZ62" s="116"/>
      <c r="GA62" s="116"/>
      <c r="GB62" s="116"/>
      <c r="GC62" s="116"/>
      <c r="GD62" s="116"/>
      <c r="GE62" s="116"/>
      <c r="GF62" s="116"/>
      <c r="GG62" s="116"/>
      <c r="GH62" s="116"/>
      <c r="GI62" s="116"/>
      <c r="GJ62" s="116"/>
      <c r="GK62" s="116"/>
      <c r="GL62" s="116"/>
      <c r="GM62" s="116"/>
      <c r="GN62" s="116"/>
      <c r="GO62" s="116"/>
      <c r="GP62" s="116"/>
      <c r="GQ62" s="116"/>
      <c r="GR62" s="116"/>
      <c r="GS62" s="116"/>
      <c r="GT62" s="116"/>
      <c r="GU62" s="116"/>
      <c r="GV62" s="116"/>
      <c r="GW62" s="116"/>
      <c r="GX62" s="116"/>
      <c r="GY62" s="116"/>
      <c r="GZ62" s="116"/>
      <c r="HA62" s="116"/>
      <c r="HB62" s="116"/>
      <c r="HC62" s="116"/>
      <c r="HD62" s="116"/>
      <c r="HE62" s="116"/>
      <c r="HF62" s="116"/>
      <c r="HG62" s="116"/>
      <c r="HH62" s="116"/>
      <c r="HI62" s="116"/>
      <c r="HJ62" s="116"/>
      <c r="HK62" s="116"/>
      <c r="HL62" s="116"/>
      <c r="HM62" s="116"/>
      <c r="HN62" s="116"/>
      <c r="HO62" s="116"/>
      <c r="HP62" s="116"/>
      <c r="HQ62" s="116"/>
      <c r="HR62" s="116"/>
      <c r="HS62" s="116"/>
      <c r="HT62" s="116"/>
      <c r="HU62" s="116"/>
      <c r="HV62" s="116"/>
      <c r="HW62" s="116"/>
      <c r="HX62" s="116"/>
      <c r="HY62" s="116"/>
      <c r="HZ62" s="116"/>
      <c r="IA62" s="116"/>
      <c r="IB62" s="116"/>
      <c r="IC62" s="116"/>
      <c r="ID62" s="116"/>
      <c r="IE62" s="116"/>
      <c r="IF62" s="116"/>
      <c r="IG62" s="116"/>
      <c r="IH62" s="116"/>
      <c r="II62" s="116"/>
      <c r="IJ62" s="116"/>
      <c r="IK62" s="116"/>
      <c r="IL62" s="116"/>
      <c r="IM62" s="116"/>
      <c r="IN62" s="79"/>
      <c r="IO62" s="79"/>
    </row>
    <row r="63" spans="1:249" s="130" customFormat="1" ht="16.5">
      <c r="A63" s="238"/>
      <c r="B63" s="118"/>
      <c r="C63" s="239"/>
      <c r="G63" s="225"/>
      <c r="H63" s="225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6"/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6"/>
      <c r="EU63" s="116"/>
      <c r="EV63" s="116"/>
      <c r="EW63" s="116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6"/>
      <c r="FJ63" s="116"/>
      <c r="FK63" s="116"/>
      <c r="FL63" s="116"/>
      <c r="FM63" s="116"/>
      <c r="FN63" s="116"/>
      <c r="FO63" s="116"/>
      <c r="FP63" s="116"/>
      <c r="FQ63" s="116"/>
      <c r="FR63" s="116"/>
      <c r="FS63" s="116"/>
      <c r="FT63" s="116"/>
      <c r="FU63" s="116"/>
      <c r="FV63" s="116"/>
      <c r="FW63" s="116"/>
      <c r="FX63" s="116"/>
      <c r="FY63" s="116"/>
      <c r="FZ63" s="116"/>
      <c r="GA63" s="116"/>
      <c r="GB63" s="116"/>
      <c r="GC63" s="116"/>
      <c r="GD63" s="116"/>
      <c r="GE63" s="116"/>
      <c r="GF63" s="116"/>
      <c r="GG63" s="116"/>
      <c r="GH63" s="116"/>
      <c r="GI63" s="116"/>
      <c r="GJ63" s="116"/>
      <c r="GK63" s="116"/>
      <c r="GL63" s="116"/>
      <c r="GM63" s="116"/>
      <c r="GN63" s="116"/>
      <c r="GO63" s="116"/>
      <c r="GP63" s="116"/>
      <c r="GQ63" s="116"/>
      <c r="GR63" s="116"/>
      <c r="GS63" s="116"/>
      <c r="GT63" s="116"/>
      <c r="GU63" s="116"/>
      <c r="GV63" s="116"/>
      <c r="GW63" s="116"/>
      <c r="GX63" s="116"/>
      <c r="GY63" s="116"/>
      <c r="GZ63" s="116"/>
      <c r="HA63" s="116"/>
      <c r="HB63" s="116"/>
      <c r="HC63" s="116"/>
      <c r="HD63" s="116"/>
      <c r="HE63" s="116"/>
      <c r="HF63" s="116"/>
      <c r="HG63" s="116"/>
      <c r="HH63" s="116"/>
      <c r="HI63" s="116"/>
      <c r="HJ63" s="116"/>
      <c r="HK63" s="116"/>
      <c r="HL63" s="116"/>
      <c r="HM63" s="116"/>
      <c r="HN63" s="116"/>
      <c r="HO63" s="116"/>
      <c r="HP63" s="116"/>
      <c r="HQ63" s="116"/>
      <c r="HR63" s="116"/>
      <c r="HS63" s="116"/>
      <c r="HT63" s="116"/>
      <c r="HU63" s="116"/>
      <c r="HV63" s="116"/>
      <c r="HW63" s="116"/>
      <c r="HX63" s="116"/>
      <c r="HY63" s="116"/>
      <c r="HZ63" s="116"/>
      <c r="IA63" s="116"/>
      <c r="IB63" s="116"/>
      <c r="IC63" s="116"/>
      <c r="ID63" s="116"/>
      <c r="IE63" s="116"/>
      <c r="IF63" s="116"/>
      <c r="IG63" s="116"/>
      <c r="IH63" s="116"/>
      <c r="II63" s="116"/>
      <c r="IJ63" s="116"/>
      <c r="IK63" s="116"/>
      <c r="IL63" s="116"/>
      <c r="IM63" s="116"/>
      <c r="IN63" s="79"/>
      <c r="IO63" s="79"/>
    </row>
    <row r="64" spans="1:249" s="130" customFormat="1" ht="16.5">
      <c r="A64" s="238"/>
      <c r="B64" s="118"/>
      <c r="C64" s="239"/>
      <c r="G64" s="225"/>
      <c r="H64" s="225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  <c r="DU64" s="116"/>
      <c r="DV64" s="116"/>
      <c r="DW64" s="116"/>
      <c r="DX64" s="116"/>
      <c r="DY64" s="116"/>
      <c r="DZ64" s="116"/>
      <c r="EA64" s="116"/>
      <c r="EB64" s="116"/>
      <c r="EC64" s="116"/>
      <c r="ED64" s="116"/>
      <c r="EE64" s="116"/>
      <c r="EF64" s="116"/>
      <c r="EG64" s="116"/>
      <c r="EH64" s="116"/>
      <c r="EI64" s="116"/>
      <c r="EJ64" s="116"/>
      <c r="EK64" s="116"/>
      <c r="EL64" s="116"/>
      <c r="EM64" s="116"/>
      <c r="EN64" s="116"/>
      <c r="EO64" s="116"/>
      <c r="EP64" s="116"/>
      <c r="EQ64" s="116"/>
      <c r="ER64" s="116"/>
      <c r="ES64" s="116"/>
      <c r="ET64" s="116"/>
      <c r="EU64" s="116"/>
      <c r="EV64" s="116"/>
      <c r="EW64" s="116"/>
      <c r="EX64" s="116"/>
      <c r="EY64" s="116"/>
      <c r="EZ64" s="116"/>
      <c r="FA64" s="116"/>
      <c r="FB64" s="116"/>
      <c r="FC64" s="116"/>
      <c r="FD64" s="116"/>
      <c r="FE64" s="116"/>
      <c r="FF64" s="116"/>
      <c r="FG64" s="116"/>
      <c r="FH64" s="116"/>
      <c r="FI64" s="116"/>
      <c r="FJ64" s="116"/>
      <c r="FK64" s="116"/>
      <c r="FL64" s="116"/>
      <c r="FM64" s="116"/>
      <c r="FN64" s="116"/>
      <c r="FO64" s="116"/>
      <c r="FP64" s="116"/>
      <c r="FQ64" s="116"/>
      <c r="FR64" s="116"/>
      <c r="FS64" s="116"/>
      <c r="FT64" s="116"/>
      <c r="FU64" s="116"/>
      <c r="FV64" s="116"/>
      <c r="FW64" s="116"/>
      <c r="FX64" s="116"/>
      <c r="FY64" s="116"/>
      <c r="FZ64" s="116"/>
      <c r="GA64" s="116"/>
      <c r="GB64" s="116"/>
      <c r="GC64" s="116"/>
      <c r="GD64" s="116"/>
      <c r="GE64" s="116"/>
      <c r="GF64" s="116"/>
      <c r="GG64" s="116"/>
      <c r="GH64" s="116"/>
      <c r="GI64" s="116"/>
      <c r="GJ64" s="116"/>
      <c r="GK64" s="116"/>
      <c r="GL64" s="116"/>
      <c r="GM64" s="116"/>
      <c r="GN64" s="116"/>
      <c r="GO64" s="116"/>
      <c r="GP64" s="116"/>
      <c r="GQ64" s="116"/>
      <c r="GR64" s="116"/>
      <c r="GS64" s="116"/>
      <c r="GT64" s="116"/>
      <c r="GU64" s="116"/>
      <c r="GV64" s="116"/>
      <c r="GW64" s="116"/>
      <c r="GX64" s="116"/>
      <c r="GY64" s="116"/>
      <c r="GZ64" s="116"/>
      <c r="HA64" s="116"/>
      <c r="HB64" s="116"/>
      <c r="HC64" s="116"/>
      <c r="HD64" s="116"/>
      <c r="HE64" s="116"/>
      <c r="HF64" s="116"/>
      <c r="HG64" s="116"/>
      <c r="HH64" s="116"/>
      <c r="HI64" s="116"/>
      <c r="HJ64" s="116"/>
      <c r="HK64" s="116"/>
      <c r="HL64" s="116"/>
      <c r="HM64" s="116"/>
      <c r="HN64" s="116"/>
      <c r="HO64" s="116"/>
      <c r="HP64" s="116"/>
      <c r="HQ64" s="116"/>
      <c r="HR64" s="116"/>
      <c r="HS64" s="116"/>
      <c r="HT64" s="116"/>
      <c r="HU64" s="116"/>
      <c r="HV64" s="116"/>
      <c r="HW64" s="116"/>
      <c r="HX64" s="116"/>
      <c r="HY64" s="116"/>
      <c r="HZ64" s="116"/>
      <c r="IA64" s="116"/>
      <c r="IB64" s="116"/>
      <c r="IC64" s="116"/>
      <c r="ID64" s="116"/>
      <c r="IE64" s="116"/>
      <c r="IF64" s="116"/>
      <c r="IG64" s="116"/>
      <c r="IH64" s="116"/>
      <c r="II64" s="116"/>
      <c r="IJ64" s="116"/>
      <c r="IK64" s="116"/>
      <c r="IL64" s="116"/>
      <c r="IM64" s="116"/>
      <c r="IN64" s="79"/>
      <c r="IO64" s="79"/>
    </row>
    <row r="65" spans="1:249" s="130" customFormat="1" ht="16.5">
      <c r="A65" s="238"/>
      <c r="B65" s="118"/>
      <c r="C65" s="239"/>
      <c r="G65" s="225"/>
      <c r="H65" s="225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6"/>
      <c r="EF65" s="116"/>
      <c r="EG65" s="116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  <c r="ES65" s="116"/>
      <c r="ET65" s="116"/>
      <c r="EU65" s="116"/>
      <c r="EV65" s="116"/>
      <c r="EW65" s="116"/>
      <c r="EX65" s="116"/>
      <c r="EY65" s="116"/>
      <c r="EZ65" s="116"/>
      <c r="FA65" s="116"/>
      <c r="FB65" s="116"/>
      <c r="FC65" s="116"/>
      <c r="FD65" s="116"/>
      <c r="FE65" s="116"/>
      <c r="FF65" s="116"/>
      <c r="FG65" s="116"/>
      <c r="FH65" s="116"/>
      <c r="FI65" s="116"/>
      <c r="FJ65" s="116"/>
      <c r="FK65" s="116"/>
      <c r="FL65" s="116"/>
      <c r="FM65" s="116"/>
      <c r="FN65" s="116"/>
      <c r="FO65" s="116"/>
      <c r="FP65" s="116"/>
      <c r="FQ65" s="116"/>
      <c r="FR65" s="116"/>
      <c r="FS65" s="116"/>
      <c r="FT65" s="116"/>
      <c r="FU65" s="116"/>
      <c r="FV65" s="116"/>
      <c r="FW65" s="116"/>
      <c r="FX65" s="116"/>
      <c r="FY65" s="116"/>
      <c r="FZ65" s="116"/>
      <c r="GA65" s="116"/>
      <c r="GB65" s="116"/>
      <c r="GC65" s="116"/>
      <c r="GD65" s="116"/>
      <c r="GE65" s="116"/>
      <c r="GF65" s="116"/>
      <c r="GG65" s="116"/>
      <c r="GH65" s="116"/>
      <c r="GI65" s="116"/>
      <c r="GJ65" s="116"/>
      <c r="GK65" s="116"/>
      <c r="GL65" s="116"/>
      <c r="GM65" s="116"/>
      <c r="GN65" s="116"/>
      <c r="GO65" s="116"/>
      <c r="GP65" s="116"/>
      <c r="GQ65" s="116"/>
      <c r="GR65" s="116"/>
      <c r="GS65" s="116"/>
      <c r="GT65" s="116"/>
      <c r="GU65" s="116"/>
      <c r="GV65" s="116"/>
      <c r="GW65" s="116"/>
      <c r="GX65" s="116"/>
      <c r="GY65" s="116"/>
      <c r="GZ65" s="116"/>
      <c r="HA65" s="116"/>
      <c r="HB65" s="116"/>
      <c r="HC65" s="116"/>
      <c r="HD65" s="116"/>
      <c r="HE65" s="116"/>
      <c r="HF65" s="116"/>
      <c r="HG65" s="116"/>
      <c r="HH65" s="116"/>
      <c r="HI65" s="116"/>
      <c r="HJ65" s="116"/>
      <c r="HK65" s="116"/>
      <c r="HL65" s="116"/>
      <c r="HM65" s="116"/>
      <c r="HN65" s="116"/>
      <c r="HO65" s="116"/>
      <c r="HP65" s="116"/>
      <c r="HQ65" s="116"/>
      <c r="HR65" s="116"/>
      <c r="HS65" s="116"/>
      <c r="HT65" s="116"/>
      <c r="HU65" s="116"/>
      <c r="HV65" s="116"/>
      <c r="HW65" s="116"/>
      <c r="HX65" s="116"/>
      <c r="HY65" s="116"/>
      <c r="HZ65" s="116"/>
      <c r="IA65" s="116"/>
      <c r="IB65" s="116"/>
      <c r="IC65" s="116"/>
      <c r="ID65" s="116"/>
      <c r="IE65" s="116"/>
      <c r="IF65" s="116"/>
      <c r="IG65" s="116"/>
      <c r="IH65" s="116"/>
      <c r="II65" s="116"/>
      <c r="IJ65" s="116"/>
      <c r="IK65" s="116"/>
      <c r="IL65" s="116"/>
      <c r="IM65" s="116"/>
      <c r="IN65" s="79"/>
      <c r="IO65" s="79"/>
    </row>
    <row r="66" spans="1:249" s="130" customFormat="1" ht="16.5">
      <c r="A66" s="238"/>
      <c r="B66" s="118"/>
      <c r="C66" s="239"/>
      <c r="G66" s="225"/>
      <c r="H66" s="225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6"/>
      <c r="DP66" s="116"/>
      <c r="DQ66" s="116"/>
      <c r="DR66" s="116"/>
      <c r="DS66" s="116"/>
      <c r="DT66" s="116"/>
      <c r="DU66" s="116"/>
      <c r="DV66" s="116"/>
      <c r="DW66" s="116"/>
      <c r="DX66" s="116"/>
      <c r="DY66" s="116"/>
      <c r="DZ66" s="116"/>
      <c r="EA66" s="116"/>
      <c r="EB66" s="116"/>
      <c r="EC66" s="116"/>
      <c r="ED66" s="116"/>
      <c r="EE66" s="116"/>
      <c r="EF66" s="116"/>
      <c r="EG66" s="116"/>
      <c r="EH66" s="116"/>
      <c r="EI66" s="116"/>
      <c r="EJ66" s="116"/>
      <c r="EK66" s="116"/>
      <c r="EL66" s="116"/>
      <c r="EM66" s="116"/>
      <c r="EN66" s="116"/>
      <c r="EO66" s="116"/>
      <c r="EP66" s="116"/>
      <c r="EQ66" s="116"/>
      <c r="ER66" s="116"/>
      <c r="ES66" s="116"/>
      <c r="ET66" s="116"/>
      <c r="EU66" s="116"/>
      <c r="EV66" s="116"/>
      <c r="EW66" s="116"/>
      <c r="EX66" s="116"/>
      <c r="EY66" s="116"/>
      <c r="EZ66" s="116"/>
      <c r="FA66" s="116"/>
      <c r="FB66" s="116"/>
      <c r="FC66" s="116"/>
      <c r="FD66" s="116"/>
      <c r="FE66" s="116"/>
      <c r="FF66" s="116"/>
      <c r="FG66" s="116"/>
      <c r="FH66" s="116"/>
      <c r="FI66" s="116"/>
      <c r="FJ66" s="116"/>
      <c r="FK66" s="116"/>
      <c r="FL66" s="116"/>
      <c r="FM66" s="116"/>
      <c r="FN66" s="116"/>
      <c r="FO66" s="116"/>
      <c r="FP66" s="116"/>
      <c r="FQ66" s="116"/>
      <c r="FR66" s="116"/>
      <c r="FS66" s="116"/>
      <c r="FT66" s="116"/>
      <c r="FU66" s="116"/>
      <c r="FV66" s="116"/>
      <c r="FW66" s="116"/>
      <c r="FX66" s="116"/>
      <c r="FY66" s="116"/>
      <c r="FZ66" s="116"/>
      <c r="GA66" s="116"/>
      <c r="GB66" s="116"/>
      <c r="GC66" s="116"/>
      <c r="GD66" s="116"/>
      <c r="GE66" s="116"/>
      <c r="GF66" s="116"/>
      <c r="GG66" s="116"/>
      <c r="GH66" s="116"/>
      <c r="GI66" s="116"/>
      <c r="GJ66" s="116"/>
      <c r="GK66" s="116"/>
      <c r="GL66" s="116"/>
      <c r="GM66" s="116"/>
      <c r="GN66" s="116"/>
      <c r="GO66" s="116"/>
      <c r="GP66" s="116"/>
      <c r="GQ66" s="116"/>
      <c r="GR66" s="116"/>
      <c r="GS66" s="116"/>
      <c r="GT66" s="116"/>
      <c r="GU66" s="116"/>
      <c r="GV66" s="116"/>
      <c r="GW66" s="116"/>
      <c r="GX66" s="116"/>
      <c r="GY66" s="116"/>
      <c r="GZ66" s="116"/>
      <c r="HA66" s="116"/>
      <c r="HB66" s="116"/>
      <c r="HC66" s="116"/>
      <c r="HD66" s="116"/>
      <c r="HE66" s="116"/>
      <c r="HF66" s="116"/>
      <c r="HG66" s="116"/>
      <c r="HH66" s="116"/>
      <c r="HI66" s="116"/>
      <c r="HJ66" s="116"/>
      <c r="HK66" s="116"/>
      <c r="HL66" s="116"/>
      <c r="HM66" s="116"/>
      <c r="HN66" s="116"/>
      <c r="HO66" s="116"/>
      <c r="HP66" s="116"/>
      <c r="HQ66" s="116"/>
      <c r="HR66" s="116"/>
      <c r="HS66" s="116"/>
      <c r="HT66" s="116"/>
      <c r="HU66" s="116"/>
      <c r="HV66" s="116"/>
      <c r="HW66" s="116"/>
      <c r="HX66" s="116"/>
      <c r="HY66" s="116"/>
      <c r="HZ66" s="116"/>
      <c r="IA66" s="116"/>
      <c r="IB66" s="116"/>
      <c r="IC66" s="116"/>
      <c r="ID66" s="116"/>
      <c r="IE66" s="116"/>
      <c r="IF66" s="116"/>
      <c r="IG66" s="116"/>
      <c r="IH66" s="116"/>
      <c r="II66" s="116"/>
      <c r="IJ66" s="116"/>
      <c r="IK66" s="116"/>
      <c r="IL66" s="116"/>
      <c r="IM66" s="116"/>
      <c r="IN66" s="79"/>
      <c r="IO66" s="79"/>
    </row>
    <row r="67" spans="1:249" s="130" customFormat="1" ht="16.5">
      <c r="A67" s="238"/>
      <c r="B67" s="118"/>
      <c r="C67" s="239"/>
      <c r="G67" s="225"/>
      <c r="H67" s="225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  <c r="DU67" s="116"/>
      <c r="DV67" s="116"/>
      <c r="DW67" s="116"/>
      <c r="DX67" s="116"/>
      <c r="DY67" s="116"/>
      <c r="DZ67" s="116"/>
      <c r="EA67" s="116"/>
      <c r="EB67" s="116"/>
      <c r="EC67" s="116"/>
      <c r="ED67" s="116"/>
      <c r="EE67" s="116"/>
      <c r="EF67" s="116"/>
      <c r="EG67" s="116"/>
      <c r="EH67" s="116"/>
      <c r="EI67" s="116"/>
      <c r="EJ67" s="116"/>
      <c r="EK67" s="116"/>
      <c r="EL67" s="116"/>
      <c r="EM67" s="116"/>
      <c r="EN67" s="116"/>
      <c r="EO67" s="116"/>
      <c r="EP67" s="116"/>
      <c r="EQ67" s="116"/>
      <c r="ER67" s="116"/>
      <c r="ES67" s="116"/>
      <c r="ET67" s="116"/>
      <c r="EU67" s="116"/>
      <c r="EV67" s="116"/>
      <c r="EW67" s="116"/>
      <c r="EX67" s="116"/>
      <c r="EY67" s="116"/>
      <c r="EZ67" s="116"/>
      <c r="FA67" s="116"/>
      <c r="FB67" s="116"/>
      <c r="FC67" s="116"/>
      <c r="FD67" s="116"/>
      <c r="FE67" s="116"/>
      <c r="FF67" s="116"/>
      <c r="FG67" s="116"/>
      <c r="FH67" s="116"/>
      <c r="FI67" s="116"/>
      <c r="FJ67" s="116"/>
      <c r="FK67" s="116"/>
      <c r="FL67" s="116"/>
      <c r="FM67" s="116"/>
      <c r="FN67" s="116"/>
      <c r="FO67" s="116"/>
      <c r="FP67" s="116"/>
      <c r="FQ67" s="116"/>
      <c r="FR67" s="116"/>
      <c r="FS67" s="116"/>
      <c r="FT67" s="116"/>
      <c r="FU67" s="116"/>
      <c r="FV67" s="116"/>
      <c r="FW67" s="116"/>
      <c r="FX67" s="116"/>
      <c r="FY67" s="116"/>
      <c r="FZ67" s="116"/>
      <c r="GA67" s="116"/>
      <c r="GB67" s="116"/>
      <c r="GC67" s="116"/>
      <c r="GD67" s="116"/>
      <c r="GE67" s="116"/>
      <c r="GF67" s="116"/>
      <c r="GG67" s="116"/>
      <c r="GH67" s="116"/>
      <c r="GI67" s="116"/>
      <c r="GJ67" s="116"/>
      <c r="GK67" s="116"/>
      <c r="GL67" s="116"/>
      <c r="GM67" s="116"/>
      <c r="GN67" s="116"/>
      <c r="GO67" s="116"/>
      <c r="GP67" s="116"/>
      <c r="GQ67" s="116"/>
      <c r="GR67" s="116"/>
      <c r="GS67" s="116"/>
      <c r="GT67" s="116"/>
      <c r="GU67" s="116"/>
      <c r="GV67" s="116"/>
      <c r="GW67" s="116"/>
      <c r="GX67" s="116"/>
      <c r="GY67" s="116"/>
      <c r="GZ67" s="116"/>
      <c r="HA67" s="116"/>
      <c r="HB67" s="116"/>
      <c r="HC67" s="116"/>
      <c r="HD67" s="116"/>
      <c r="HE67" s="116"/>
      <c r="HF67" s="116"/>
      <c r="HG67" s="116"/>
      <c r="HH67" s="116"/>
      <c r="HI67" s="116"/>
      <c r="HJ67" s="116"/>
      <c r="HK67" s="116"/>
      <c r="HL67" s="116"/>
      <c r="HM67" s="116"/>
      <c r="HN67" s="116"/>
      <c r="HO67" s="116"/>
      <c r="HP67" s="116"/>
      <c r="HQ67" s="116"/>
      <c r="HR67" s="116"/>
      <c r="HS67" s="116"/>
      <c r="HT67" s="116"/>
      <c r="HU67" s="116"/>
      <c r="HV67" s="116"/>
      <c r="HW67" s="116"/>
      <c r="HX67" s="116"/>
      <c r="HY67" s="116"/>
      <c r="HZ67" s="116"/>
      <c r="IA67" s="116"/>
      <c r="IB67" s="116"/>
      <c r="IC67" s="116"/>
      <c r="ID67" s="116"/>
      <c r="IE67" s="116"/>
      <c r="IF67" s="116"/>
      <c r="IG67" s="116"/>
      <c r="IH67" s="116"/>
      <c r="II67" s="116"/>
      <c r="IJ67" s="116"/>
      <c r="IK67" s="116"/>
      <c r="IL67" s="116"/>
      <c r="IM67" s="116"/>
      <c r="IN67" s="79"/>
      <c r="IO67" s="79"/>
    </row>
    <row r="68" spans="1:249" s="130" customFormat="1" ht="16.5">
      <c r="A68" s="238"/>
      <c r="B68" s="118"/>
      <c r="C68" s="239"/>
      <c r="G68" s="225"/>
      <c r="H68" s="225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116"/>
      <c r="DY68" s="116"/>
      <c r="DZ68" s="116"/>
      <c r="EA68" s="116"/>
      <c r="EB68" s="116"/>
      <c r="EC68" s="116"/>
      <c r="ED68" s="116"/>
      <c r="EE68" s="116"/>
      <c r="EF68" s="116"/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6"/>
      <c r="ES68" s="116"/>
      <c r="ET68" s="116"/>
      <c r="EU68" s="116"/>
      <c r="EV68" s="116"/>
      <c r="EW68" s="116"/>
      <c r="EX68" s="116"/>
      <c r="EY68" s="116"/>
      <c r="EZ68" s="116"/>
      <c r="FA68" s="116"/>
      <c r="FB68" s="116"/>
      <c r="FC68" s="116"/>
      <c r="FD68" s="116"/>
      <c r="FE68" s="116"/>
      <c r="FF68" s="116"/>
      <c r="FG68" s="116"/>
      <c r="FH68" s="116"/>
      <c r="FI68" s="116"/>
      <c r="FJ68" s="116"/>
      <c r="FK68" s="116"/>
      <c r="FL68" s="116"/>
      <c r="FM68" s="116"/>
      <c r="FN68" s="116"/>
      <c r="FO68" s="116"/>
      <c r="FP68" s="116"/>
      <c r="FQ68" s="116"/>
      <c r="FR68" s="116"/>
      <c r="FS68" s="116"/>
      <c r="FT68" s="116"/>
      <c r="FU68" s="116"/>
      <c r="FV68" s="116"/>
      <c r="FW68" s="116"/>
      <c r="FX68" s="116"/>
      <c r="FY68" s="116"/>
      <c r="FZ68" s="116"/>
      <c r="GA68" s="116"/>
      <c r="GB68" s="116"/>
      <c r="GC68" s="116"/>
      <c r="GD68" s="116"/>
      <c r="GE68" s="116"/>
      <c r="GF68" s="116"/>
      <c r="GG68" s="116"/>
      <c r="GH68" s="116"/>
      <c r="GI68" s="116"/>
      <c r="GJ68" s="116"/>
      <c r="GK68" s="116"/>
      <c r="GL68" s="116"/>
      <c r="GM68" s="116"/>
      <c r="GN68" s="116"/>
      <c r="GO68" s="116"/>
      <c r="GP68" s="116"/>
      <c r="GQ68" s="116"/>
      <c r="GR68" s="116"/>
      <c r="GS68" s="116"/>
      <c r="GT68" s="116"/>
      <c r="GU68" s="116"/>
      <c r="GV68" s="116"/>
      <c r="GW68" s="116"/>
      <c r="GX68" s="116"/>
      <c r="GY68" s="116"/>
      <c r="GZ68" s="116"/>
      <c r="HA68" s="116"/>
      <c r="HB68" s="116"/>
      <c r="HC68" s="116"/>
      <c r="HD68" s="116"/>
      <c r="HE68" s="116"/>
      <c r="HF68" s="116"/>
      <c r="HG68" s="116"/>
      <c r="HH68" s="116"/>
      <c r="HI68" s="116"/>
      <c r="HJ68" s="116"/>
      <c r="HK68" s="116"/>
      <c r="HL68" s="116"/>
      <c r="HM68" s="116"/>
      <c r="HN68" s="116"/>
      <c r="HO68" s="116"/>
      <c r="HP68" s="116"/>
      <c r="HQ68" s="116"/>
      <c r="HR68" s="116"/>
      <c r="HS68" s="116"/>
      <c r="HT68" s="116"/>
      <c r="HU68" s="116"/>
      <c r="HV68" s="116"/>
      <c r="HW68" s="116"/>
      <c r="HX68" s="116"/>
      <c r="HY68" s="116"/>
      <c r="HZ68" s="116"/>
      <c r="IA68" s="116"/>
      <c r="IB68" s="116"/>
      <c r="IC68" s="116"/>
      <c r="ID68" s="116"/>
      <c r="IE68" s="116"/>
      <c r="IF68" s="116"/>
      <c r="IG68" s="116"/>
      <c r="IH68" s="116"/>
      <c r="II68" s="116"/>
      <c r="IJ68" s="116"/>
      <c r="IK68" s="116"/>
      <c r="IL68" s="116"/>
      <c r="IM68" s="116"/>
      <c r="IN68" s="79"/>
      <c r="IO68" s="79"/>
    </row>
    <row r="69" spans="1:249" s="130" customFormat="1" ht="16.5">
      <c r="A69" s="238"/>
      <c r="B69" s="118"/>
      <c r="C69" s="239"/>
      <c r="G69" s="225"/>
      <c r="H69" s="225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16"/>
      <c r="DO69" s="116"/>
      <c r="DP69" s="116"/>
      <c r="DQ69" s="116"/>
      <c r="DR69" s="116"/>
      <c r="DS69" s="116"/>
      <c r="DT69" s="116"/>
      <c r="DU69" s="116"/>
      <c r="DV69" s="116"/>
      <c r="DW69" s="116"/>
      <c r="DX69" s="116"/>
      <c r="DY69" s="116"/>
      <c r="DZ69" s="116"/>
      <c r="EA69" s="116"/>
      <c r="EB69" s="116"/>
      <c r="EC69" s="116"/>
      <c r="ED69" s="116"/>
      <c r="EE69" s="116"/>
      <c r="EF69" s="116"/>
      <c r="EG69" s="116"/>
      <c r="EH69" s="116"/>
      <c r="EI69" s="116"/>
      <c r="EJ69" s="116"/>
      <c r="EK69" s="116"/>
      <c r="EL69" s="116"/>
      <c r="EM69" s="116"/>
      <c r="EN69" s="116"/>
      <c r="EO69" s="116"/>
      <c r="EP69" s="116"/>
      <c r="EQ69" s="116"/>
      <c r="ER69" s="116"/>
      <c r="ES69" s="116"/>
      <c r="ET69" s="116"/>
      <c r="EU69" s="116"/>
      <c r="EV69" s="116"/>
      <c r="EW69" s="116"/>
      <c r="EX69" s="116"/>
      <c r="EY69" s="116"/>
      <c r="EZ69" s="116"/>
      <c r="FA69" s="116"/>
      <c r="FB69" s="116"/>
      <c r="FC69" s="116"/>
      <c r="FD69" s="116"/>
      <c r="FE69" s="116"/>
      <c r="FF69" s="116"/>
      <c r="FG69" s="116"/>
      <c r="FH69" s="116"/>
      <c r="FI69" s="116"/>
      <c r="FJ69" s="116"/>
      <c r="FK69" s="116"/>
      <c r="FL69" s="116"/>
      <c r="FM69" s="116"/>
      <c r="FN69" s="116"/>
      <c r="FO69" s="116"/>
      <c r="FP69" s="116"/>
      <c r="FQ69" s="116"/>
      <c r="FR69" s="116"/>
      <c r="FS69" s="116"/>
      <c r="FT69" s="116"/>
      <c r="FU69" s="116"/>
      <c r="FV69" s="116"/>
      <c r="FW69" s="116"/>
      <c r="FX69" s="116"/>
      <c r="FY69" s="116"/>
      <c r="FZ69" s="116"/>
      <c r="GA69" s="116"/>
      <c r="GB69" s="116"/>
      <c r="GC69" s="116"/>
      <c r="GD69" s="116"/>
      <c r="GE69" s="116"/>
      <c r="GF69" s="116"/>
      <c r="GG69" s="116"/>
      <c r="GH69" s="116"/>
      <c r="GI69" s="116"/>
      <c r="GJ69" s="116"/>
      <c r="GK69" s="116"/>
      <c r="GL69" s="116"/>
      <c r="GM69" s="116"/>
      <c r="GN69" s="116"/>
      <c r="GO69" s="116"/>
      <c r="GP69" s="116"/>
      <c r="GQ69" s="116"/>
      <c r="GR69" s="116"/>
      <c r="GS69" s="116"/>
      <c r="GT69" s="116"/>
      <c r="GU69" s="116"/>
      <c r="GV69" s="116"/>
      <c r="GW69" s="116"/>
      <c r="GX69" s="116"/>
      <c r="GY69" s="116"/>
      <c r="GZ69" s="116"/>
      <c r="HA69" s="116"/>
      <c r="HB69" s="116"/>
      <c r="HC69" s="116"/>
      <c r="HD69" s="116"/>
      <c r="HE69" s="116"/>
      <c r="HF69" s="116"/>
      <c r="HG69" s="116"/>
      <c r="HH69" s="116"/>
      <c r="HI69" s="116"/>
      <c r="HJ69" s="116"/>
      <c r="HK69" s="116"/>
      <c r="HL69" s="116"/>
      <c r="HM69" s="116"/>
      <c r="HN69" s="116"/>
      <c r="HO69" s="116"/>
      <c r="HP69" s="116"/>
      <c r="HQ69" s="116"/>
      <c r="HR69" s="116"/>
      <c r="HS69" s="116"/>
      <c r="HT69" s="116"/>
      <c r="HU69" s="116"/>
      <c r="HV69" s="116"/>
      <c r="HW69" s="116"/>
      <c r="HX69" s="116"/>
      <c r="HY69" s="116"/>
      <c r="HZ69" s="116"/>
      <c r="IA69" s="116"/>
      <c r="IB69" s="116"/>
      <c r="IC69" s="116"/>
      <c r="ID69" s="116"/>
      <c r="IE69" s="116"/>
      <c r="IF69" s="116"/>
      <c r="IG69" s="116"/>
      <c r="IH69" s="116"/>
      <c r="II69" s="116"/>
      <c r="IJ69" s="116"/>
      <c r="IK69" s="116"/>
      <c r="IL69" s="116"/>
      <c r="IM69" s="116"/>
      <c r="IN69" s="79"/>
      <c r="IO69" s="79"/>
    </row>
    <row r="70" spans="1:249" s="130" customFormat="1" ht="16.5">
      <c r="A70" s="238"/>
      <c r="B70" s="118"/>
      <c r="C70" s="239"/>
      <c r="G70" s="225"/>
      <c r="H70" s="225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  <c r="DU70" s="116"/>
      <c r="DV70" s="116"/>
      <c r="DW70" s="116"/>
      <c r="DX70" s="116"/>
      <c r="DY70" s="116"/>
      <c r="DZ70" s="116"/>
      <c r="EA70" s="116"/>
      <c r="EB70" s="116"/>
      <c r="EC70" s="116"/>
      <c r="ED70" s="116"/>
      <c r="EE70" s="116"/>
      <c r="EF70" s="116"/>
      <c r="EG70" s="116"/>
      <c r="EH70" s="116"/>
      <c r="EI70" s="116"/>
      <c r="EJ70" s="116"/>
      <c r="EK70" s="116"/>
      <c r="EL70" s="116"/>
      <c r="EM70" s="116"/>
      <c r="EN70" s="116"/>
      <c r="EO70" s="116"/>
      <c r="EP70" s="116"/>
      <c r="EQ70" s="116"/>
      <c r="ER70" s="116"/>
      <c r="ES70" s="116"/>
      <c r="ET70" s="116"/>
      <c r="EU70" s="116"/>
      <c r="EV70" s="116"/>
      <c r="EW70" s="116"/>
      <c r="EX70" s="116"/>
      <c r="EY70" s="116"/>
      <c r="EZ70" s="116"/>
      <c r="FA70" s="116"/>
      <c r="FB70" s="116"/>
      <c r="FC70" s="116"/>
      <c r="FD70" s="116"/>
      <c r="FE70" s="116"/>
      <c r="FF70" s="116"/>
      <c r="FG70" s="116"/>
      <c r="FH70" s="116"/>
      <c r="FI70" s="116"/>
      <c r="FJ70" s="116"/>
      <c r="FK70" s="116"/>
      <c r="FL70" s="116"/>
      <c r="FM70" s="116"/>
      <c r="FN70" s="116"/>
      <c r="FO70" s="116"/>
      <c r="FP70" s="116"/>
      <c r="FQ70" s="116"/>
      <c r="FR70" s="116"/>
      <c r="FS70" s="116"/>
      <c r="FT70" s="116"/>
      <c r="FU70" s="116"/>
      <c r="FV70" s="116"/>
      <c r="FW70" s="116"/>
      <c r="FX70" s="116"/>
      <c r="FY70" s="116"/>
      <c r="FZ70" s="116"/>
      <c r="GA70" s="116"/>
      <c r="GB70" s="116"/>
      <c r="GC70" s="116"/>
      <c r="GD70" s="116"/>
      <c r="GE70" s="116"/>
      <c r="GF70" s="116"/>
      <c r="GG70" s="116"/>
      <c r="GH70" s="116"/>
      <c r="GI70" s="116"/>
      <c r="GJ70" s="116"/>
      <c r="GK70" s="116"/>
      <c r="GL70" s="116"/>
      <c r="GM70" s="116"/>
      <c r="GN70" s="116"/>
      <c r="GO70" s="116"/>
      <c r="GP70" s="116"/>
      <c r="GQ70" s="116"/>
      <c r="GR70" s="116"/>
      <c r="GS70" s="116"/>
      <c r="GT70" s="116"/>
      <c r="GU70" s="116"/>
      <c r="GV70" s="116"/>
      <c r="GW70" s="116"/>
      <c r="GX70" s="116"/>
      <c r="GY70" s="116"/>
      <c r="GZ70" s="116"/>
      <c r="HA70" s="116"/>
      <c r="HB70" s="116"/>
      <c r="HC70" s="116"/>
      <c r="HD70" s="116"/>
      <c r="HE70" s="116"/>
      <c r="HF70" s="116"/>
      <c r="HG70" s="116"/>
      <c r="HH70" s="116"/>
      <c r="HI70" s="116"/>
      <c r="HJ70" s="116"/>
      <c r="HK70" s="116"/>
      <c r="HL70" s="116"/>
      <c r="HM70" s="116"/>
      <c r="HN70" s="116"/>
      <c r="HO70" s="116"/>
      <c r="HP70" s="116"/>
      <c r="HQ70" s="116"/>
      <c r="HR70" s="116"/>
      <c r="HS70" s="116"/>
      <c r="HT70" s="116"/>
      <c r="HU70" s="116"/>
      <c r="HV70" s="116"/>
      <c r="HW70" s="116"/>
      <c r="HX70" s="116"/>
      <c r="HY70" s="116"/>
      <c r="HZ70" s="116"/>
      <c r="IA70" s="116"/>
      <c r="IB70" s="116"/>
      <c r="IC70" s="116"/>
      <c r="ID70" s="116"/>
      <c r="IE70" s="116"/>
      <c r="IF70" s="116"/>
      <c r="IG70" s="116"/>
      <c r="IH70" s="116"/>
      <c r="II70" s="116"/>
      <c r="IJ70" s="116"/>
      <c r="IK70" s="116"/>
      <c r="IL70" s="116"/>
      <c r="IM70" s="116"/>
      <c r="IN70" s="79"/>
      <c r="IO70" s="79"/>
    </row>
    <row r="71" spans="1:249" s="130" customFormat="1" ht="16.5">
      <c r="A71" s="238"/>
      <c r="B71" s="118"/>
      <c r="C71" s="239"/>
      <c r="G71" s="225"/>
      <c r="H71" s="225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6"/>
      <c r="EV71" s="116"/>
      <c r="EW71" s="116"/>
      <c r="EX71" s="116"/>
      <c r="EY71" s="116"/>
      <c r="EZ71" s="116"/>
      <c r="FA71" s="116"/>
      <c r="FB71" s="116"/>
      <c r="FC71" s="116"/>
      <c r="FD71" s="116"/>
      <c r="FE71" s="116"/>
      <c r="FF71" s="116"/>
      <c r="FG71" s="116"/>
      <c r="FH71" s="116"/>
      <c r="FI71" s="116"/>
      <c r="FJ71" s="116"/>
      <c r="FK71" s="116"/>
      <c r="FL71" s="116"/>
      <c r="FM71" s="116"/>
      <c r="FN71" s="116"/>
      <c r="FO71" s="116"/>
      <c r="FP71" s="116"/>
      <c r="FQ71" s="116"/>
      <c r="FR71" s="116"/>
      <c r="FS71" s="116"/>
      <c r="FT71" s="116"/>
      <c r="FU71" s="116"/>
      <c r="FV71" s="116"/>
      <c r="FW71" s="116"/>
      <c r="FX71" s="116"/>
      <c r="FY71" s="116"/>
      <c r="FZ71" s="116"/>
      <c r="GA71" s="116"/>
      <c r="GB71" s="116"/>
      <c r="GC71" s="116"/>
      <c r="GD71" s="116"/>
      <c r="GE71" s="116"/>
      <c r="GF71" s="116"/>
      <c r="GG71" s="116"/>
      <c r="GH71" s="116"/>
      <c r="GI71" s="116"/>
      <c r="GJ71" s="116"/>
      <c r="GK71" s="116"/>
      <c r="GL71" s="116"/>
      <c r="GM71" s="116"/>
      <c r="GN71" s="116"/>
      <c r="GO71" s="116"/>
      <c r="GP71" s="116"/>
      <c r="GQ71" s="116"/>
      <c r="GR71" s="116"/>
      <c r="GS71" s="116"/>
      <c r="GT71" s="116"/>
      <c r="GU71" s="116"/>
      <c r="GV71" s="116"/>
      <c r="GW71" s="116"/>
      <c r="GX71" s="116"/>
      <c r="GY71" s="116"/>
      <c r="GZ71" s="116"/>
      <c r="HA71" s="116"/>
      <c r="HB71" s="116"/>
      <c r="HC71" s="116"/>
      <c r="HD71" s="116"/>
      <c r="HE71" s="116"/>
      <c r="HF71" s="116"/>
      <c r="HG71" s="116"/>
      <c r="HH71" s="116"/>
      <c r="HI71" s="116"/>
      <c r="HJ71" s="116"/>
      <c r="HK71" s="116"/>
      <c r="HL71" s="116"/>
      <c r="HM71" s="116"/>
      <c r="HN71" s="116"/>
      <c r="HO71" s="116"/>
      <c r="HP71" s="116"/>
      <c r="HQ71" s="116"/>
      <c r="HR71" s="116"/>
      <c r="HS71" s="116"/>
      <c r="HT71" s="116"/>
      <c r="HU71" s="116"/>
      <c r="HV71" s="116"/>
      <c r="HW71" s="116"/>
      <c r="HX71" s="116"/>
      <c r="HY71" s="116"/>
      <c r="HZ71" s="116"/>
      <c r="IA71" s="116"/>
      <c r="IB71" s="116"/>
      <c r="IC71" s="116"/>
      <c r="ID71" s="116"/>
      <c r="IE71" s="116"/>
      <c r="IF71" s="116"/>
      <c r="IG71" s="116"/>
      <c r="IH71" s="116"/>
      <c r="II71" s="116"/>
      <c r="IJ71" s="116"/>
      <c r="IK71" s="116"/>
      <c r="IL71" s="116"/>
      <c r="IM71" s="116"/>
      <c r="IN71" s="79"/>
      <c r="IO71" s="79"/>
    </row>
    <row r="72" spans="1:249" s="130" customFormat="1" ht="16.5">
      <c r="A72" s="238"/>
      <c r="B72" s="118"/>
      <c r="C72" s="239"/>
      <c r="G72" s="225"/>
      <c r="H72" s="225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  <c r="DK72" s="116"/>
      <c r="DL72" s="116"/>
      <c r="DM72" s="116"/>
      <c r="DN72" s="116"/>
      <c r="DO72" s="116"/>
      <c r="DP72" s="116"/>
      <c r="DQ72" s="116"/>
      <c r="DR72" s="116"/>
      <c r="DS72" s="116"/>
      <c r="DT72" s="116"/>
      <c r="DU72" s="116"/>
      <c r="DV72" s="116"/>
      <c r="DW72" s="116"/>
      <c r="DX72" s="116"/>
      <c r="DY72" s="116"/>
      <c r="DZ72" s="116"/>
      <c r="EA72" s="116"/>
      <c r="EB72" s="116"/>
      <c r="EC72" s="116"/>
      <c r="ED72" s="116"/>
      <c r="EE72" s="116"/>
      <c r="EF72" s="116"/>
      <c r="EG72" s="116"/>
      <c r="EH72" s="116"/>
      <c r="EI72" s="116"/>
      <c r="EJ72" s="116"/>
      <c r="EK72" s="116"/>
      <c r="EL72" s="116"/>
      <c r="EM72" s="116"/>
      <c r="EN72" s="116"/>
      <c r="EO72" s="116"/>
      <c r="EP72" s="116"/>
      <c r="EQ72" s="116"/>
      <c r="ER72" s="116"/>
      <c r="ES72" s="116"/>
      <c r="ET72" s="116"/>
      <c r="EU72" s="116"/>
      <c r="EV72" s="116"/>
      <c r="EW72" s="116"/>
      <c r="EX72" s="116"/>
      <c r="EY72" s="116"/>
      <c r="EZ72" s="116"/>
      <c r="FA72" s="116"/>
      <c r="FB72" s="116"/>
      <c r="FC72" s="116"/>
      <c r="FD72" s="116"/>
      <c r="FE72" s="116"/>
      <c r="FF72" s="116"/>
      <c r="FG72" s="116"/>
      <c r="FH72" s="116"/>
      <c r="FI72" s="116"/>
      <c r="FJ72" s="116"/>
      <c r="FK72" s="116"/>
      <c r="FL72" s="116"/>
      <c r="FM72" s="116"/>
      <c r="FN72" s="116"/>
      <c r="FO72" s="116"/>
      <c r="FP72" s="116"/>
      <c r="FQ72" s="116"/>
      <c r="FR72" s="116"/>
      <c r="FS72" s="116"/>
      <c r="FT72" s="116"/>
      <c r="FU72" s="116"/>
      <c r="FV72" s="116"/>
      <c r="FW72" s="116"/>
      <c r="FX72" s="116"/>
      <c r="FY72" s="116"/>
      <c r="FZ72" s="116"/>
      <c r="GA72" s="116"/>
      <c r="GB72" s="116"/>
      <c r="GC72" s="116"/>
      <c r="GD72" s="116"/>
      <c r="GE72" s="116"/>
      <c r="GF72" s="116"/>
      <c r="GG72" s="116"/>
      <c r="GH72" s="116"/>
      <c r="GI72" s="116"/>
      <c r="GJ72" s="116"/>
      <c r="GK72" s="116"/>
      <c r="GL72" s="116"/>
      <c r="GM72" s="116"/>
      <c r="GN72" s="116"/>
      <c r="GO72" s="116"/>
      <c r="GP72" s="116"/>
      <c r="GQ72" s="116"/>
      <c r="GR72" s="116"/>
      <c r="GS72" s="116"/>
      <c r="GT72" s="116"/>
      <c r="GU72" s="116"/>
      <c r="GV72" s="116"/>
      <c r="GW72" s="116"/>
      <c r="GX72" s="116"/>
      <c r="GY72" s="116"/>
      <c r="GZ72" s="116"/>
      <c r="HA72" s="116"/>
      <c r="HB72" s="116"/>
      <c r="HC72" s="116"/>
      <c r="HD72" s="116"/>
      <c r="HE72" s="116"/>
      <c r="HF72" s="116"/>
      <c r="HG72" s="116"/>
      <c r="HH72" s="116"/>
      <c r="HI72" s="116"/>
      <c r="HJ72" s="116"/>
      <c r="HK72" s="116"/>
      <c r="HL72" s="116"/>
      <c r="HM72" s="116"/>
      <c r="HN72" s="116"/>
      <c r="HO72" s="116"/>
      <c r="HP72" s="116"/>
      <c r="HQ72" s="116"/>
      <c r="HR72" s="116"/>
      <c r="HS72" s="116"/>
      <c r="HT72" s="116"/>
      <c r="HU72" s="116"/>
      <c r="HV72" s="116"/>
      <c r="HW72" s="116"/>
      <c r="HX72" s="116"/>
      <c r="HY72" s="116"/>
      <c r="HZ72" s="116"/>
      <c r="IA72" s="116"/>
      <c r="IB72" s="116"/>
      <c r="IC72" s="116"/>
      <c r="ID72" s="116"/>
      <c r="IE72" s="116"/>
      <c r="IF72" s="116"/>
      <c r="IG72" s="116"/>
      <c r="IH72" s="116"/>
      <c r="II72" s="116"/>
      <c r="IJ72" s="116"/>
      <c r="IK72" s="116"/>
      <c r="IL72" s="116"/>
      <c r="IM72" s="116"/>
      <c r="IN72" s="79"/>
      <c r="IO72" s="79"/>
    </row>
    <row r="73" spans="1:249" s="130" customFormat="1" ht="16.5">
      <c r="A73" s="238"/>
      <c r="B73" s="118"/>
      <c r="C73" s="239"/>
      <c r="G73" s="225"/>
      <c r="H73" s="225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  <c r="DK73" s="116"/>
      <c r="DL73" s="116"/>
      <c r="DM73" s="116"/>
      <c r="DN73" s="116"/>
      <c r="DO73" s="116"/>
      <c r="DP73" s="116"/>
      <c r="DQ73" s="116"/>
      <c r="DR73" s="116"/>
      <c r="DS73" s="116"/>
      <c r="DT73" s="116"/>
      <c r="DU73" s="116"/>
      <c r="DV73" s="116"/>
      <c r="DW73" s="116"/>
      <c r="DX73" s="116"/>
      <c r="DY73" s="116"/>
      <c r="DZ73" s="116"/>
      <c r="EA73" s="116"/>
      <c r="EB73" s="116"/>
      <c r="EC73" s="116"/>
      <c r="ED73" s="116"/>
      <c r="EE73" s="116"/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16"/>
      <c r="ET73" s="116"/>
      <c r="EU73" s="116"/>
      <c r="EV73" s="116"/>
      <c r="EW73" s="116"/>
      <c r="EX73" s="116"/>
      <c r="EY73" s="116"/>
      <c r="EZ73" s="116"/>
      <c r="FA73" s="116"/>
      <c r="FB73" s="116"/>
      <c r="FC73" s="116"/>
      <c r="FD73" s="116"/>
      <c r="FE73" s="116"/>
      <c r="FF73" s="116"/>
      <c r="FG73" s="116"/>
      <c r="FH73" s="116"/>
      <c r="FI73" s="116"/>
      <c r="FJ73" s="116"/>
      <c r="FK73" s="116"/>
      <c r="FL73" s="116"/>
      <c r="FM73" s="116"/>
      <c r="FN73" s="116"/>
      <c r="FO73" s="116"/>
      <c r="FP73" s="116"/>
      <c r="FQ73" s="116"/>
      <c r="FR73" s="116"/>
      <c r="FS73" s="116"/>
      <c r="FT73" s="116"/>
      <c r="FU73" s="116"/>
      <c r="FV73" s="116"/>
      <c r="FW73" s="116"/>
      <c r="FX73" s="116"/>
      <c r="FY73" s="116"/>
      <c r="FZ73" s="116"/>
      <c r="GA73" s="116"/>
      <c r="GB73" s="116"/>
      <c r="GC73" s="116"/>
      <c r="GD73" s="116"/>
      <c r="GE73" s="116"/>
      <c r="GF73" s="116"/>
      <c r="GG73" s="116"/>
      <c r="GH73" s="116"/>
      <c r="GI73" s="116"/>
      <c r="GJ73" s="116"/>
      <c r="GK73" s="116"/>
      <c r="GL73" s="116"/>
      <c r="GM73" s="116"/>
      <c r="GN73" s="116"/>
      <c r="GO73" s="116"/>
      <c r="GP73" s="116"/>
      <c r="GQ73" s="116"/>
      <c r="GR73" s="116"/>
      <c r="GS73" s="116"/>
      <c r="GT73" s="116"/>
      <c r="GU73" s="116"/>
      <c r="GV73" s="116"/>
      <c r="GW73" s="116"/>
      <c r="GX73" s="116"/>
      <c r="GY73" s="116"/>
      <c r="GZ73" s="116"/>
      <c r="HA73" s="116"/>
      <c r="HB73" s="116"/>
      <c r="HC73" s="116"/>
      <c r="HD73" s="116"/>
      <c r="HE73" s="116"/>
      <c r="HF73" s="116"/>
      <c r="HG73" s="116"/>
      <c r="HH73" s="116"/>
      <c r="HI73" s="116"/>
      <c r="HJ73" s="116"/>
      <c r="HK73" s="116"/>
      <c r="HL73" s="116"/>
      <c r="HM73" s="116"/>
      <c r="HN73" s="116"/>
      <c r="HO73" s="116"/>
      <c r="HP73" s="116"/>
      <c r="HQ73" s="116"/>
      <c r="HR73" s="116"/>
      <c r="HS73" s="116"/>
      <c r="HT73" s="116"/>
      <c r="HU73" s="116"/>
      <c r="HV73" s="116"/>
      <c r="HW73" s="116"/>
      <c r="HX73" s="116"/>
      <c r="HY73" s="116"/>
      <c r="HZ73" s="116"/>
      <c r="IA73" s="116"/>
      <c r="IB73" s="116"/>
      <c r="IC73" s="116"/>
      <c r="ID73" s="116"/>
      <c r="IE73" s="116"/>
      <c r="IF73" s="116"/>
      <c r="IG73" s="116"/>
      <c r="IH73" s="116"/>
      <c r="II73" s="116"/>
      <c r="IJ73" s="116"/>
      <c r="IK73" s="116"/>
      <c r="IL73" s="116"/>
      <c r="IM73" s="116"/>
      <c r="IN73" s="79"/>
      <c r="IO73" s="79"/>
    </row>
    <row r="74" spans="1:249" s="130" customFormat="1" ht="16.5">
      <c r="A74" s="238"/>
      <c r="B74" s="118"/>
      <c r="C74" s="239"/>
      <c r="G74" s="225"/>
      <c r="H74" s="225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  <c r="DK74" s="116"/>
      <c r="DL74" s="116"/>
      <c r="DM74" s="116"/>
      <c r="DN74" s="116"/>
      <c r="DO74" s="116"/>
      <c r="DP74" s="116"/>
      <c r="DQ74" s="116"/>
      <c r="DR74" s="116"/>
      <c r="DS74" s="116"/>
      <c r="DT74" s="116"/>
      <c r="DU74" s="116"/>
      <c r="DV74" s="116"/>
      <c r="DW74" s="116"/>
      <c r="DX74" s="116"/>
      <c r="DY74" s="116"/>
      <c r="DZ74" s="116"/>
      <c r="EA74" s="116"/>
      <c r="EB74" s="116"/>
      <c r="EC74" s="116"/>
      <c r="ED74" s="116"/>
      <c r="EE74" s="116"/>
      <c r="EF74" s="116"/>
      <c r="EG74" s="116"/>
      <c r="EH74" s="116"/>
      <c r="EI74" s="116"/>
      <c r="EJ74" s="116"/>
      <c r="EK74" s="116"/>
      <c r="EL74" s="116"/>
      <c r="EM74" s="116"/>
      <c r="EN74" s="116"/>
      <c r="EO74" s="116"/>
      <c r="EP74" s="116"/>
      <c r="EQ74" s="116"/>
      <c r="ER74" s="116"/>
      <c r="ES74" s="116"/>
      <c r="ET74" s="116"/>
      <c r="EU74" s="116"/>
      <c r="EV74" s="116"/>
      <c r="EW74" s="116"/>
      <c r="EX74" s="116"/>
      <c r="EY74" s="116"/>
      <c r="EZ74" s="116"/>
      <c r="FA74" s="116"/>
      <c r="FB74" s="116"/>
      <c r="FC74" s="116"/>
      <c r="FD74" s="116"/>
      <c r="FE74" s="116"/>
      <c r="FF74" s="116"/>
      <c r="FG74" s="116"/>
      <c r="FH74" s="116"/>
      <c r="FI74" s="116"/>
      <c r="FJ74" s="116"/>
      <c r="FK74" s="116"/>
      <c r="FL74" s="116"/>
      <c r="FM74" s="116"/>
      <c r="FN74" s="116"/>
      <c r="FO74" s="116"/>
      <c r="FP74" s="116"/>
      <c r="FQ74" s="116"/>
      <c r="FR74" s="116"/>
      <c r="FS74" s="116"/>
      <c r="FT74" s="116"/>
      <c r="FU74" s="116"/>
      <c r="FV74" s="116"/>
      <c r="FW74" s="116"/>
      <c r="FX74" s="116"/>
      <c r="FY74" s="116"/>
      <c r="FZ74" s="116"/>
      <c r="GA74" s="116"/>
      <c r="GB74" s="116"/>
      <c r="GC74" s="116"/>
      <c r="GD74" s="116"/>
      <c r="GE74" s="116"/>
      <c r="GF74" s="116"/>
      <c r="GG74" s="116"/>
      <c r="GH74" s="116"/>
      <c r="GI74" s="116"/>
      <c r="GJ74" s="116"/>
      <c r="GK74" s="116"/>
      <c r="GL74" s="116"/>
      <c r="GM74" s="116"/>
      <c r="GN74" s="116"/>
      <c r="GO74" s="116"/>
      <c r="GP74" s="116"/>
      <c r="GQ74" s="116"/>
      <c r="GR74" s="116"/>
      <c r="GS74" s="116"/>
      <c r="GT74" s="116"/>
      <c r="GU74" s="116"/>
      <c r="GV74" s="116"/>
      <c r="GW74" s="116"/>
      <c r="GX74" s="116"/>
      <c r="GY74" s="116"/>
      <c r="GZ74" s="116"/>
      <c r="HA74" s="116"/>
      <c r="HB74" s="116"/>
      <c r="HC74" s="116"/>
      <c r="HD74" s="116"/>
      <c r="HE74" s="116"/>
      <c r="HF74" s="116"/>
      <c r="HG74" s="116"/>
      <c r="HH74" s="116"/>
      <c r="HI74" s="116"/>
      <c r="HJ74" s="116"/>
      <c r="HK74" s="116"/>
      <c r="HL74" s="116"/>
      <c r="HM74" s="116"/>
      <c r="HN74" s="116"/>
      <c r="HO74" s="116"/>
      <c r="HP74" s="116"/>
      <c r="HQ74" s="116"/>
      <c r="HR74" s="116"/>
      <c r="HS74" s="116"/>
      <c r="HT74" s="116"/>
      <c r="HU74" s="116"/>
      <c r="HV74" s="116"/>
      <c r="HW74" s="116"/>
      <c r="HX74" s="116"/>
      <c r="HY74" s="116"/>
      <c r="HZ74" s="116"/>
      <c r="IA74" s="116"/>
      <c r="IB74" s="116"/>
      <c r="IC74" s="116"/>
      <c r="ID74" s="116"/>
      <c r="IE74" s="116"/>
      <c r="IF74" s="116"/>
      <c r="IG74" s="116"/>
      <c r="IH74" s="116"/>
      <c r="II74" s="116"/>
      <c r="IJ74" s="116"/>
      <c r="IK74" s="116"/>
      <c r="IL74" s="116"/>
      <c r="IM74" s="116"/>
      <c r="IN74" s="79"/>
      <c r="IO74" s="79"/>
    </row>
    <row r="75" spans="1:249" s="130" customFormat="1" ht="16.5">
      <c r="A75" s="238"/>
      <c r="B75" s="118"/>
      <c r="C75" s="239"/>
      <c r="G75" s="225"/>
      <c r="H75" s="225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  <c r="DK75" s="116"/>
      <c r="DL75" s="116"/>
      <c r="DM75" s="116"/>
      <c r="DN75" s="116"/>
      <c r="DO75" s="116"/>
      <c r="DP75" s="116"/>
      <c r="DQ75" s="116"/>
      <c r="DR75" s="116"/>
      <c r="DS75" s="116"/>
      <c r="DT75" s="116"/>
      <c r="DU75" s="116"/>
      <c r="DV75" s="116"/>
      <c r="DW75" s="116"/>
      <c r="DX75" s="116"/>
      <c r="DY75" s="116"/>
      <c r="DZ75" s="116"/>
      <c r="EA75" s="116"/>
      <c r="EB75" s="116"/>
      <c r="EC75" s="116"/>
      <c r="ED75" s="116"/>
      <c r="EE75" s="116"/>
      <c r="EF75" s="116"/>
      <c r="EG75" s="116"/>
      <c r="EH75" s="116"/>
      <c r="EI75" s="116"/>
      <c r="EJ75" s="116"/>
      <c r="EK75" s="116"/>
      <c r="EL75" s="116"/>
      <c r="EM75" s="116"/>
      <c r="EN75" s="116"/>
      <c r="EO75" s="116"/>
      <c r="EP75" s="116"/>
      <c r="EQ75" s="116"/>
      <c r="ER75" s="116"/>
      <c r="ES75" s="116"/>
      <c r="ET75" s="116"/>
      <c r="EU75" s="116"/>
      <c r="EV75" s="116"/>
      <c r="EW75" s="116"/>
      <c r="EX75" s="116"/>
      <c r="EY75" s="116"/>
      <c r="EZ75" s="116"/>
      <c r="FA75" s="116"/>
      <c r="FB75" s="116"/>
      <c r="FC75" s="116"/>
      <c r="FD75" s="116"/>
      <c r="FE75" s="116"/>
      <c r="FF75" s="116"/>
      <c r="FG75" s="116"/>
      <c r="FH75" s="116"/>
      <c r="FI75" s="116"/>
      <c r="FJ75" s="116"/>
      <c r="FK75" s="116"/>
      <c r="FL75" s="116"/>
      <c r="FM75" s="116"/>
      <c r="FN75" s="116"/>
      <c r="FO75" s="116"/>
      <c r="FP75" s="116"/>
      <c r="FQ75" s="116"/>
      <c r="FR75" s="116"/>
      <c r="FS75" s="116"/>
      <c r="FT75" s="116"/>
      <c r="FU75" s="116"/>
      <c r="FV75" s="116"/>
      <c r="FW75" s="116"/>
      <c r="FX75" s="116"/>
      <c r="FY75" s="116"/>
      <c r="FZ75" s="116"/>
      <c r="GA75" s="116"/>
      <c r="GB75" s="116"/>
      <c r="GC75" s="116"/>
      <c r="GD75" s="116"/>
      <c r="GE75" s="116"/>
      <c r="GF75" s="116"/>
      <c r="GG75" s="116"/>
      <c r="GH75" s="116"/>
      <c r="GI75" s="116"/>
      <c r="GJ75" s="116"/>
      <c r="GK75" s="116"/>
      <c r="GL75" s="116"/>
      <c r="GM75" s="116"/>
      <c r="GN75" s="116"/>
      <c r="GO75" s="116"/>
      <c r="GP75" s="116"/>
      <c r="GQ75" s="116"/>
      <c r="GR75" s="116"/>
      <c r="GS75" s="116"/>
      <c r="GT75" s="116"/>
      <c r="GU75" s="116"/>
      <c r="GV75" s="116"/>
      <c r="GW75" s="116"/>
      <c r="GX75" s="116"/>
      <c r="GY75" s="116"/>
      <c r="GZ75" s="116"/>
      <c r="HA75" s="116"/>
      <c r="HB75" s="116"/>
      <c r="HC75" s="116"/>
      <c r="HD75" s="116"/>
      <c r="HE75" s="116"/>
      <c r="HF75" s="116"/>
      <c r="HG75" s="116"/>
      <c r="HH75" s="116"/>
      <c r="HI75" s="116"/>
      <c r="HJ75" s="116"/>
      <c r="HK75" s="116"/>
      <c r="HL75" s="116"/>
      <c r="HM75" s="116"/>
      <c r="HN75" s="116"/>
      <c r="HO75" s="116"/>
      <c r="HP75" s="116"/>
      <c r="HQ75" s="116"/>
      <c r="HR75" s="116"/>
      <c r="HS75" s="116"/>
      <c r="HT75" s="116"/>
      <c r="HU75" s="116"/>
      <c r="HV75" s="116"/>
      <c r="HW75" s="116"/>
      <c r="HX75" s="116"/>
      <c r="HY75" s="116"/>
      <c r="HZ75" s="116"/>
      <c r="IA75" s="116"/>
      <c r="IB75" s="116"/>
      <c r="IC75" s="116"/>
      <c r="ID75" s="116"/>
      <c r="IE75" s="116"/>
      <c r="IF75" s="116"/>
      <c r="IG75" s="116"/>
      <c r="IH75" s="116"/>
      <c r="II75" s="116"/>
      <c r="IJ75" s="116"/>
      <c r="IK75" s="116"/>
      <c r="IL75" s="116"/>
      <c r="IM75" s="116"/>
      <c r="IN75" s="79"/>
      <c r="IO75" s="79"/>
    </row>
    <row r="76" spans="1:249" s="130" customFormat="1" ht="16.5">
      <c r="A76" s="238"/>
      <c r="B76" s="118"/>
      <c r="C76" s="239"/>
      <c r="G76" s="225"/>
      <c r="H76" s="225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6"/>
      <c r="DR76" s="116"/>
      <c r="DS76" s="116"/>
      <c r="DT76" s="116"/>
      <c r="DU76" s="116"/>
      <c r="DV76" s="116"/>
      <c r="DW76" s="116"/>
      <c r="DX76" s="116"/>
      <c r="DY76" s="116"/>
      <c r="DZ76" s="116"/>
      <c r="EA76" s="116"/>
      <c r="EB76" s="116"/>
      <c r="EC76" s="116"/>
      <c r="ED76" s="116"/>
      <c r="EE76" s="116"/>
      <c r="EF76" s="116"/>
      <c r="EG76" s="116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6"/>
      <c r="ES76" s="116"/>
      <c r="ET76" s="116"/>
      <c r="EU76" s="116"/>
      <c r="EV76" s="116"/>
      <c r="EW76" s="116"/>
      <c r="EX76" s="116"/>
      <c r="EY76" s="116"/>
      <c r="EZ76" s="116"/>
      <c r="FA76" s="116"/>
      <c r="FB76" s="116"/>
      <c r="FC76" s="116"/>
      <c r="FD76" s="116"/>
      <c r="FE76" s="116"/>
      <c r="FF76" s="116"/>
      <c r="FG76" s="116"/>
      <c r="FH76" s="116"/>
      <c r="FI76" s="116"/>
      <c r="FJ76" s="116"/>
      <c r="FK76" s="116"/>
      <c r="FL76" s="116"/>
      <c r="FM76" s="116"/>
      <c r="FN76" s="116"/>
      <c r="FO76" s="116"/>
      <c r="FP76" s="116"/>
      <c r="FQ76" s="116"/>
      <c r="FR76" s="116"/>
      <c r="FS76" s="116"/>
      <c r="FT76" s="116"/>
      <c r="FU76" s="116"/>
      <c r="FV76" s="116"/>
      <c r="FW76" s="116"/>
      <c r="FX76" s="116"/>
      <c r="FY76" s="116"/>
      <c r="FZ76" s="116"/>
      <c r="GA76" s="116"/>
      <c r="GB76" s="116"/>
      <c r="GC76" s="116"/>
      <c r="GD76" s="116"/>
      <c r="GE76" s="116"/>
      <c r="GF76" s="116"/>
      <c r="GG76" s="116"/>
      <c r="GH76" s="116"/>
      <c r="GI76" s="116"/>
      <c r="GJ76" s="116"/>
      <c r="GK76" s="116"/>
      <c r="GL76" s="116"/>
      <c r="GM76" s="116"/>
      <c r="GN76" s="116"/>
      <c r="GO76" s="116"/>
      <c r="GP76" s="116"/>
      <c r="GQ76" s="116"/>
      <c r="GR76" s="116"/>
      <c r="GS76" s="116"/>
      <c r="GT76" s="116"/>
      <c r="GU76" s="116"/>
      <c r="GV76" s="116"/>
      <c r="GW76" s="116"/>
      <c r="GX76" s="116"/>
      <c r="GY76" s="116"/>
      <c r="GZ76" s="116"/>
      <c r="HA76" s="116"/>
      <c r="HB76" s="116"/>
      <c r="HC76" s="116"/>
      <c r="HD76" s="116"/>
      <c r="HE76" s="116"/>
      <c r="HF76" s="116"/>
      <c r="HG76" s="116"/>
      <c r="HH76" s="116"/>
      <c r="HI76" s="116"/>
      <c r="HJ76" s="116"/>
      <c r="HK76" s="116"/>
      <c r="HL76" s="116"/>
      <c r="HM76" s="116"/>
      <c r="HN76" s="116"/>
      <c r="HO76" s="116"/>
      <c r="HP76" s="116"/>
      <c r="HQ76" s="116"/>
      <c r="HR76" s="116"/>
      <c r="HS76" s="116"/>
      <c r="HT76" s="116"/>
      <c r="HU76" s="116"/>
      <c r="HV76" s="116"/>
      <c r="HW76" s="116"/>
      <c r="HX76" s="116"/>
      <c r="HY76" s="116"/>
      <c r="HZ76" s="116"/>
      <c r="IA76" s="116"/>
      <c r="IB76" s="116"/>
      <c r="IC76" s="116"/>
      <c r="ID76" s="116"/>
      <c r="IE76" s="116"/>
      <c r="IF76" s="116"/>
      <c r="IG76" s="116"/>
      <c r="IH76" s="116"/>
      <c r="II76" s="116"/>
      <c r="IJ76" s="116"/>
      <c r="IK76" s="116"/>
      <c r="IL76" s="116"/>
      <c r="IM76" s="116"/>
      <c r="IN76" s="79"/>
      <c r="IO76" s="79"/>
    </row>
    <row r="77" spans="1:249" s="130" customFormat="1" ht="16.5">
      <c r="A77" s="238"/>
      <c r="B77" s="118"/>
      <c r="C77" s="239"/>
      <c r="G77" s="225"/>
      <c r="H77" s="225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  <c r="DK77" s="116"/>
      <c r="DL77" s="116"/>
      <c r="DM77" s="116"/>
      <c r="DN77" s="116"/>
      <c r="DO77" s="116"/>
      <c r="DP77" s="116"/>
      <c r="DQ77" s="116"/>
      <c r="DR77" s="116"/>
      <c r="DS77" s="116"/>
      <c r="DT77" s="116"/>
      <c r="DU77" s="116"/>
      <c r="DV77" s="116"/>
      <c r="DW77" s="116"/>
      <c r="DX77" s="116"/>
      <c r="DY77" s="116"/>
      <c r="DZ77" s="116"/>
      <c r="EA77" s="116"/>
      <c r="EB77" s="116"/>
      <c r="EC77" s="116"/>
      <c r="ED77" s="116"/>
      <c r="EE77" s="116"/>
      <c r="EF77" s="116"/>
      <c r="EG77" s="116"/>
      <c r="EH77" s="116"/>
      <c r="EI77" s="116"/>
      <c r="EJ77" s="116"/>
      <c r="EK77" s="116"/>
      <c r="EL77" s="116"/>
      <c r="EM77" s="116"/>
      <c r="EN77" s="116"/>
      <c r="EO77" s="116"/>
      <c r="EP77" s="116"/>
      <c r="EQ77" s="116"/>
      <c r="ER77" s="116"/>
      <c r="ES77" s="116"/>
      <c r="ET77" s="116"/>
      <c r="EU77" s="116"/>
      <c r="EV77" s="116"/>
      <c r="EW77" s="116"/>
      <c r="EX77" s="116"/>
      <c r="EY77" s="116"/>
      <c r="EZ77" s="116"/>
      <c r="FA77" s="116"/>
      <c r="FB77" s="116"/>
      <c r="FC77" s="116"/>
      <c r="FD77" s="116"/>
      <c r="FE77" s="116"/>
      <c r="FF77" s="116"/>
      <c r="FG77" s="116"/>
      <c r="FH77" s="116"/>
      <c r="FI77" s="116"/>
      <c r="FJ77" s="116"/>
      <c r="FK77" s="116"/>
      <c r="FL77" s="116"/>
      <c r="FM77" s="116"/>
      <c r="FN77" s="116"/>
      <c r="FO77" s="116"/>
      <c r="FP77" s="116"/>
      <c r="FQ77" s="116"/>
      <c r="FR77" s="116"/>
      <c r="FS77" s="116"/>
      <c r="FT77" s="116"/>
      <c r="FU77" s="116"/>
      <c r="FV77" s="116"/>
      <c r="FW77" s="116"/>
      <c r="FX77" s="116"/>
      <c r="FY77" s="116"/>
      <c r="FZ77" s="116"/>
      <c r="GA77" s="116"/>
      <c r="GB77" s="116"/>
      <c r="GC77" s="116"/>
      <c r="GD77" s="116"/>
      <c r="GE77" s="116"/>
      <c r="GF77" s="116"/>
      <c r="GG77" s="116"/>
      <c r="GH77" s="116"/>
      <c r="GI77" s="116"/>
      <c r="GJ77" s="116"/>
      <c r="GK77" s="116"/>
      <c r="GL77" s="116"/>
      <c r="GM77" s="116"/>
      <c r="GN77" s="116"/>
      <c r="GO77" s="116"/>
      <c r="GP77" s="116"/>
      <c r="GQ77" s="116"/>
      <c r="GR77" s="116"/>
      <c r="GS77" s="116"/>
      <c r="GT77" s="116"/>
      <c r="GU77" s="116"/>
      <c r="GV77" s="116"/>
      <c r="GW77" s="116"/>
      <c r="GX77" s="116"/>
      <c r="GY77" s="116"/>
      <c r="GZ77" s="116"/>
      <c r="HA77" s="116"/>
      <c r="HB77" s="116"/>
      <c r="HC77" s="116"/>
      <c r="HD77" s="116"/>
      <c r="HE77" s="116"/>
      <c r="HF77" s="116"/>
      <c r="HG77" s="116"/>
      <c r="HH77" s="116"/>
      <c r="HI77" s="116"/>
      <c r="HJ77" s="116"/>
      <c r="HK77" s="116"/>
      <c r="HL77" s="116"/>
      <c r="HM77" s="116"/>
      <c r="HN77" s="116"/>
      <c r="HO77" s="116"/>
      <c r="HP77" s="116"/>
      <c r="HQ77" s="116"/>
      <c r="HR77" s="116"/>
      <c r="HS77" s="116"/>
      <c r="HT77" s="116"/>
      <c r="HU77" s="116"/>
      <c r="HV77" s="116"/>
      <c r="HW77" s="116"/>
      <c r="HX77" s="116"/>
      <c r="HY77" s="116"/>
      <c r="HZ77" s="116"/>
      <c r="IA77" s="116"/>
      <c r="IB77" s="116"/>
      <c r="IC77" s="116"/>
      <c r="ID77" s="116"/>
      <c r="IE77" s="116"/>
      <c r="IF77" s="116"/>
      <c r="IG77" s="116"/>
      <c r="IH77" s="116"/>
      <c r="II77" s="116"/>
      <c r="IJ77" s="116"/>
      <c r="IK77" s="116"/>
      <c r="IL77" s="116"/>
      <c r="IM77" s="116"/>
      <c r="IN77" s="79"/>
      <c r="IO77" s="79"/>
    </row>
    <row r="78" spans="1:249" s="130" customFormat="1" ht="16.5">
      <c r="A78" s="238"/>
      <c r="B78" s="118"/>
      <c r="C78" s="239"/>
      <c r="G78" s="225"/>
      <c r="H78" s="225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6"/>
      <c r="DR78" s="116"/>
      <c r="DS78" s="116"/>
      <c r="DT78" s="116"/>
      <c r="DU78" s="116"/>
      <c r="DV78" s="116"/>
      <c r="DW78" s="116"/>
      <c r="DX78" s="116"/>
      <c r="DY78" s="116"/>
      <c r="DZ78" s="116"/>
      <c r="EA78" s="116"/>
      <c r="EB78" s="116"/>
      <c r="EC78" s="116"/>
      <c r="ED78" s="116"/>
      <c r="EE78" s="116"/>
      <c r="EF78" s="116"/>
      <c r="EG78" s="116"/>
      <c r="EH78" s="116"/>
      <c r="EI78" s="116"/>
      <c r="EJ78" s="116"/>
      <c r="EK78" s="116"/>
      <c r="EL78" s="116"/>
      <c r="EM78" s="116"/>
      <c r="EN78" s="116"/>
      <c r="EO78" s="116"/>
      <c r="EP78" s="116"/>
      <c r="EQ78" s="116"/>
      <c r="ER78" s="116"/>
      <c r="ES78" s="116"/>
      <c r="ET78" s="116"/>
      <c r="EU78" s="116"/>
      <c r="EV78" s="116"/>
      <c r="EW78" s="116"/>
      <c r="EX78" s="116"/>
      <c r="EY78" s="116"/>
      <c r="EZ78" s="116"/>
      <c r="FA78" s="116"/>
      <c r="FB78" s="116"/>
      <c r="FC78" s="116"/>
      <c r="FD78" s="116"/>
      <c r="FE78" s="116"/>
      <c r="FF78" s="116"/>
      <c r="FG78" s="116"/>
      <c r="FH78" s="116"/>
      <c r="FI78" s="116"/>
      <c r="FJ78" s="116"/>
      <c r="FK78" s="116"/>
      <c r="FL78" s="116"/>
      <c r="FM78" s="116"/>
      <c r="FN78" s="116"/>
      <c r="FO78" s="116"/>
      <c r="FP78" s="116"/>
      <c r="FQ78" s="116"/>
      <c r="FR78" s="116"/>
      <c r="FS78" s="116"/>
      <c r="FT78" s="116"/>
      <c r="FU78" s="116"/>
      <c r="FV78" s="116"/>
      <c r="FW78" s="116"/>
      <c r="FX78" s="116"/>
      <c r="FY78" s="116"/>
      <c r="FZ78" s="116"/>
      <c r="GA78" s="116"/>
      <c r="GB78" s="116"/>
      <c r="GC78" s="116"/>
      <c r="GD78" s="116"/>
      <c r="GE78" s="116"/>
      <c r="GF78" s="116"/>
      <c r="GG78" s="116"/>
      <c r="GH78" s="116"/>
      <c r="GI78" s="116"/>
      <c r="GJ78" s="116"/>
      <c r="GK78" s="116"/>
      <c r="GL78" s="116"/>
      <c r="GM78" s="116"/>
      <c r="GN78" s="116"/>
      <c r="GO78" s="116"/>
      <c r="GP78" s="116"/>
      <c r="GQ78" s="116"/>
      <c r="GR78" s="116"/>
      <c r="GS78" s="116"/>
      <c r="GT78" s="116"/>
      <c r="GU78" s="116"/>
      <c r="GV78" s="116"/>
      <c r="GW78" s="116"/>
      <c r="GX78" s="116"/>
      <c r="GY78" s="116"/>
      <c r="GZ78" s="116"/>
      <c r="HA78" s="116"/>
      <c r="HB78" s="116"/>
      <c r="HC78" s="116"/>
      <c r="HD78" s="116"/>
      <c r="HE78" s="116"/>
      <c r="HF78" s="116"/>
      <c r="HG78" s="116"/>
      <c r="HH78" s="116"/>
      <c r="HI78" s="116"/>
      <c r="HJ78" s="116"/>
      <c r="HK78" s="116"/>
      <c r="HL78" s="116"/>
      <c r="HM78" s="116"/>
      <c r="HN78" s="116"/>
      <c r="HO78" s="116"/>
      <c r="HP78" s="116"/>
      <c r="HQ78" s="116"/>
      <c r="HR78" s="116"/>
      <c r="HS78" s="116"/>
      <c r="HT78" s="116"/>
      <c r="HU78" s="116"/>
      <c r="HV78" s="116"/>
      <c r="HW78" s="116"/>
      <c r="HX78" s="116"/>
      <c r="HY78" s="116"/>
      <c r="HZ78" s="116"/>
      <c r="IA78" s="116"/>
      <c r="IB78" s="116"/>
      <c r="IC78" s="116"/>
      <c r="ID78" s="116"/>
      <c r="IE78" s="116"/>
      <c r="IF78" s="116"/>
      <c r="IG78" s="116"/>
      <c r="IH78" s="116"/>
      <c r="II78" s="116"/>
      <c r="IJ78" s="116"/>
      <c r="IK78" s="116"/>
      <c r="IL78" s="116"/>
      <c r="IM78" s="116"/>
      <c r="IN78" s="79"/>
      <c r="IO78" s="79"/>
    </row>
    <row r="79" spans="1:249" s="130" customFormat="1" ht="16.5">
      <c r="A79" s="238"/>
      <c r="B79" s="118"/>
      <c r="C79" s="239"/>
      <c r="G79" s="225"/>
      <c r="H79" s="225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  <c r="DT79" s="116"/>
      <c r="DU79" s="116"/>
      <c r="DV79" s="116"/>
      <c r="DW79" s="116"/>
      <c r="DX79" s="116"/>
      <c r="DY79" s="116"/>
      <c r="DZ79" s="116"/>
      <c r="EA79" s="116"/>
      <c r="EB79" s="116"/>
      <c r="EC79" s="116"/>
      <c r="ED79" s="116"/>
      <c r="EE79" s="116"/>
      <c r="EF79" s="116"/>
      <c r="EG79" s="116"/>
      <c r="EH79" s="116"/>
      <c r="EI79" s="116"/>
      <c r="EJ79" s="116"/>
      <c r="EK79" s="116"/>
      <c r="EL79" s="116"/>
      <c r="EM79" s="116"/>
      <c r="EN79" s="116"/>
      <c r="EO79" s="116"/>
      <c r="EP79" s="116"/>
      <c r="EQ79" s="116"/>
      <c r="ER79" s="116"/>
      <c r="ES79" s="116"/>
      <c r="ET79" s="116"/>
      <c r="EU79" s="116"/>
      <c r="EV79" s="116"/>
      <c r="EW79" s="116"/>
      <c r="EX79" s="116"/>
      <c r="EY79" s="116"/>
      <c r="EZ79" s="116"/>
      <c r="FA79" s="116"/>
      <c r="FB79" s="116"/>
      <c r="FC79" s="116"/>
      <c r="FD79" s="116"/>
      <c r="FE79" s="116"/>
      <c r="FF79" s="116"/>
      <c r="FG79" s="116"/>
      <c r="FH79" s="116"/>
      <c r="FI79" s="116"/>
      <c r="FJ79" s="116"/>
      <c r="FK79" s="116"/>
      <c r="FL79" s="116"/>
      <c r="FM79" s="116"/>
      <c r="FN79" s="116"/>
      <c r="FO79" s="116"/>
      <c r="FP79" s="116"/>
      <c r="FQ79" s="116"/>
      <c r="FR79" s="116"/>
      <c r="FS79" s="116"/>
      <c r="FT79" s="116"/>
      <c r="FU79" s="116"/>
      <c r="FV79" s="116"/>
      <c r="FW79" s="116"/>
      <c r="FX79" s="116"/>
      <c r="FY79" s="116"/>
      <c r="FZ79" s="116"/>
      <c r="GA79" s="116"/>
      <c r="GB79" s="116"/>
      <c r="GC79" s="116"/>
      <c r="GD79" s="116"/>
      <c r="GE79" s="116"/>
      <c r="GF79" s="116"/>
      <c r="GG79" s="116"/>
      <c r="GH79" s="116"/>
      <c r="GI79" s="116"/>
      <c r="GJ79" s="116"/>
      <c r="GK79" s="116"/>
      <c r="GL79" s="116"/>
      <c r="GM79" s="116"/>
      <c r="GN79" s="116"/>
      <c r="GO79" s="116"/>
      <c r="GP79" s="116"/>
      <c r="GQ79" s="116"/>
      <c r="GR79" s="116"/>
      <c r="GS79" s="116"/>
      <c r="GT79" s="116"/>
      <c r="GU79" s="116"/>
      <c r="GV79" s="116"/>
      <c r="GW79" s="116"/>
      <c r="GX79" s="116"/>
      <c r="GY79" s="116"/>
      <c r="GZ79" s="116"/>
      <c r="HA79" s="116"/>
      <c r="HB79" s="116"/>
      <c r="HC79" s="116"/>
      <c r="HD79" s="116"/>
      <c r="HE79" s="116"/>
      <c r="HF79" s="116"/>
      <c r="HG79" s="116"/>
      <c r="HH79" s="116"/>
      <c r="HI79" s="116"/>
      <c r="HJ79" s="116"/>
      <c r="HK79" s="116"/>
      <c r="HL79" s="116"/>
      <c r="HM79" s="116"/>
      <c r="HN79" s="116"/>
      <c r="HO79" s="116"/>
      <c r="HP79" s="116"/>
      <c r="HQ79" s="116"/>
      <c r="HR79" s="116"/>
      <c r="HS79" s="116"/>
      <c r="HT79" s="116"/>
      <c r="HU79" s="116"/>
      <c r="HV79" s="116"/>
      <c r="HW79" s="116"/>
      <c r="HX79" s="116"/>
      <c r="HY79" s="116"/>
      <c r="HZ79" s="116"/>
      <c r="IA79" s="116"/>
      <c r="IB79" s="116"/>
      <c r="IC79" s="116"/>
      <c r="ID79" s="116"/>
      <c r="IE79" s="116"/>
      <c r="IF79" s="116"/>
      <c r="IG79" s="116"/>
      <c r="IH79" s="116"/>
      <c r="II79" s="116"/>
      <c r="IJ79" s="116"/>
      <c r="IK79" s="116"/>
      <c r="IL79" s="116"/>
      <c r="IM79" s="116"/>
      <c r="IN79" s="79"/>
      <c r="IO79" s="79"/>
    </row>
    <row r="80" spans="1:249" s="130" customFormat="1" ht="16.5">
      <c r="A80" s="238"/>
      <c r="B80" s="118"/>
      <c r="C80" s="239"/>
      <c r="G80" s="225"/>
      <c r="H80" s="225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6"/>
      <c r="EA80" s="116"/>
      <c r="EB80" s="116"/>
      <c r="EC80" s="116"/>
      <c r="ED80" s="116"/>
      <c r="EE80" s="116"/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6"/>
      <c r="EU80" s="116"/>
      <c r="EV80" s="116"/>
      <c r="EW80" s="116"/>
      <c r="EX80" s="116"/>
      <c r="EY80" s="116"/>
      <c r="EZ80" s="116"/>
      <c r="FA80" s="116"/>
      <c r="FB80" s="116"/>
      <c r="FC80" s="116"/>
      <c r="FD80" s="116"/>
      <c r="FE80" s="116"/>
      <c r="FF80" s="116"/>
      <c r="FG80" s="116"/>
      <c r="FH80" s="116"/>
      <c r="FI80" s="116"/>
      <c r="FJ80" s="116"/>
      <c r="FK80" s="116"/>
      <c r="FL80" s="116"/>
      <c r="FM80" s="116"/>
      <c r="FN80" s="116"/>
      <c r="FO80" s="116"/>
      <c r="FP80" s="116"/>
      <c r="FQ80" s="116"/>
      <c r="FR80" s="116"/>
      <c r="FS80" s="116"/>
      <c r="FT80" s="116"/>
      <c r="FU80" s="116"/>
      <c r="FV80" s="116"/>
      <c r="FW80" s="116"/>
      <c r="FX80" s="116"/>
      <c r="FY80" s="116"/>
      <c r="FZ80" s="116"/>
      <c r="GA80" s="116"/>
      <c r="GB80" s="116"/>
      <c r="GC80" s="116"/>
      <c r="GD80" s="116"/>
      <c r="GE80" s="116"/>
      <c r="GF80" s="116"/>
      <c r="GG80" s="116"/>
      <c r="GH80" s="116"/>
      <c r="GI80" s="116"/>
      <c r="GJ80" s="116"/>
      <c r="GK80" s="116"/>
      <c r="GL80" s="116"/>
      <c r="GM80" s="116"/>
      <c r="GN80" s="116"/>
      <c r="GO80" s="116"/>
      <c r="GP80" s="116"/>
      <c r="GQ80" s="116"/>
      <c r="GR80" s="116"/>
      <c r="GS80" s="116"/>
      <c r="GT80" s="116"/>
      <c r="GU80" s="116"/>
      <c r="GV80" s="116"/>
      <c r="GW80" s="116"/>
      <c r="GX80" s="116"/>
      <c r="GY80" s="116"/>
      <c r="GZ80" s="116"/>
      <c r="HA80" s="116"/>
      <c r="HB80" s="116"/>
      <c r="HC80" s="116"/>
      <c r="HD80" s="116"/>
      <c r="HE80" s="116"/>
      <c r="HF80" s="116"/>
      <c r="HG80" s="116"/>
      <c r="HH80" s="116"/>
      <c r="HI80" s="116"/>
      <c r="HJ80" s="116"/>
      <c r="HK80" s="116"/>
      <c r="HL80" s="116"/>
      <c r="HM80" s="116"/>
      <c r="HN80" s="116"/>
      <c r="HO80" s="116"/>
      <c r="HP80" s="116"/>
      <c r="HQ80" s="116"/>
      <c r="HR80" s="116"/>
      <c r="HS80" s="116"/>
      <c r="HT80" s="116"/>
      <c r="HU80" s="116"/>
      <c r="HV80" s="116"/>
      <c r="HW80" s="116"/>
      <c r="HX80" s="116"/>
      <c r="HY80" s="116"/>
      <c r="HZ80" s="116"/>
      <c r="IA80" s="116"/>
      <c r="IB80" s="116"/>
      <c r="IC80" s="116"/>
      <c r="ID80" s="116"/>
      <c r="IE80" s="116"/>
      <c r="IF80" s="116"/>
      <c r="IG80" s="116"/>
      <c r="IH80" s="116"/>
      <c r="II80" s="116"/>
      <c r="IJ80" s="116"/>
      <c r="IK80" s="116"/>
      <c r="IL80" s="116"/>
      <c r="IM80" s="116"/>
      <c r="IN80" s="79"/>
      <c r="IO80" s="79"/>
    </row>
    <row r="81" spans="1:249" s="130" customFormat="1" ht="16.5">
      <c r="A81" s="238"/>
      <c r="B81" s="118"/>
      <c r="C81" s="239"/>
      <c r="G81" s="225"/>
      <c r="H81" s="225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6"/>
      <c r="EV81" s="116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  <c r="FJ81" s="116"/>
      <c r="FK81" s="116"/>
      <c r="FL81" s="116"/>
      <c r="FM81" s="116"/>
      <c r="FN81" s="116"/>
      <c r="FO81" s="116"/>
      <c r="FP81" s="116"/>
      <c r="FQ81" s="116"/>
      <c r="FR81" s="116"/>
      <c r="FS81" s="116"/>
      <c r="FT81" s="116"/>
      <c r="FU81" s="116"/>
      <c r="FV81" s="116"/>
      <c r="FW81" s="116"/>
      <c r="FX81" s="116"/>
      <c r="FY81" s="116"/>
      <c r="FZ81" s="116"/>
      <c r="GA81" s="116"/>
      <c r="GB81" s="116"/>
      <c r="GC81" s="116"/>
      <c r="GD81" s="116"/>
      <c r="GE81" s="116"/>
      <c r="GF81" s="116"/>
      <c r="GG81" s="116"/>
      <c r="GH81" s="116"/>
      <c r="GI81" s="116"/>
      <c r="GJ81" s="116"/>
      <c r="GK81" s="116"/>
      <c r="GL81" s="116"/>
      <c r="GM81" s="116"/>
      <c r="GN81" s="116"/>
      <c r="GO81" s="116"/>
      <c r="GP81" s="116"/>
      <c r="GQ81" s="116"/>
      <c r="GR81" s="116"/>
      <c r="GS81" s="116"/>
      <c r="GT81" s="116"/>
      <c r="GU81" s="116"/>
      <c r="GV81" s="116"/>
      <c r="GW81" s="116"/>
      <c r="GX81" s="116"/>
      <c r="GY81" s="116"/>
      <c r="GZ81" s="116"/>
      <c r="HA81" s="116"/>
      <c r="HB81" s="116"/>
      <c r="HC81" s="116"/>
      <c r="HD81" s="116"/>
      <c r="HE81" s="116"/>
      <c r="HF81" s="116"/>
      <c r="HG81" s="116"/>
      <c r="HH81" s="116"/>
      <c r="HI81" s="116"/>
      <c r="HJ81" s="116"/>
      <c r="HK81" s="116"/>
      <c r="HL81" s="116"/>
      <c r="HM81" s="116"/>
      <c r="HN81" s="116"/>
      <c r="HO81" s="116"/>
      <c r="HP81" s="116"/>
      <c r="HQ81" s="116"/>
      <c r="HR81" s="116"/>
      <c r="HS81" s="116"/>
      <c r="HT81" s="116"/>
      <c r="HU81" s="116"/>
      <c r="HV81" s="116"/>
      <c r="HW81" s="116"/>
      <c r="HX81" s="116"/>
      <c r="HY81" s="116"/>
      <c r="HZ81" s="116"/>
      <c r="IA81" s="116"/>
      <c r="IB81" s="116"/>
      <c r="IC81" s="116"/>
      <c r="ID81" s="116"/>
      <c r="IE81" s="116"/>
      <c r="IF81" s="116"/>
      <c r="IG81" s="116"/>
      <c r="IH81" s="116"/>
      <c r="II81" s="116"/>
      <c r="IJ81" s="116"/>
      <c r="IK81" s="116"/>
      <c r="IL81" s="116"/>
      <c r="IM81" s="116"/>
      <c r="IN81" s="79"/>
      <c r="IO81" s="79"/>
    </row>
    <row r="82" spans="1:249" s="130" customFormat="1" ht="16.5">
      <c r="A82" s="238"/>
      <c r="B82" s="118"/>
      <c r="C82" s="239"/>
      <c r="G82" s="225"/>
      <c r="H82" s="225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6"/>
      <c r="DT82" s="116"/>
      <c r="DU82" s="116"/>
      <c r="DV82" s="116"/>
      <c r="DW82" s="116"/>
      <c r="DX82" s="116"/>
      <c r="DY82" s="116"/>
      <c r="DZ82" s="116"/>
      <c r="EA82" s="116"/>
      <c r="EB82" s="116"/>
      <c r="EC82" s="116"/>
      <c r="ED82" s="116"/>
      <c r="EE82" s="116"/>
      <c r="EF82" s="116"/>
      <c r="EG82" s="116"/>
      <c r="EH82" s="116"/>
      <c r="EI82" s="116"/>
      <c r="EJ82" s="116"/>
      <c r="EK82" s="116"/>
      <c r="EL82" s="116"/>
      <c r="EM82" s="116"/>
      <c r="EN82" s="116"/>
      <c r="EO82" s="116"/>
      <c r="EP82" s="116"/>
      <c r="EQ82" s="116"/>
      <c r="ER82" s="116"/>
      <c r="ES82" s="116"/>
      <c r="ET82" s="116"/>
      <c r="EU82" s="116"/>
      <c r="EV82" s="116"/>
      <c r="EW82" s="116"/>
      <c r="EX82" s="116"/>
      <c r="EY82" s="116"/>
      <c r="EZ82" s="116"/>
      <c r="FA82" s="116"/>
      <c r="FB82" s="116"/>
      <c r="FC82" s="116"/>
      <c r="FD82" s="116"/>
      <c r="FE82" s="116"/>
      <c r="FF82" s="116"/>
      <c r="FG82" s="116"/>
      <c r="FH82" s="116"/>
      <c r="FI82" s="116"/>
      <c r="FJ82" s="116"/>
      <c r="FK82" s="116"/>
      <c r="FL82" s="116"/>
      <c r="FM82" s="116"/>
      <c r="FN82" s="116"/>
      <c r="FO82" s="116"/>
      <c r="FP82" s="116"/>
      <c r="FQ82" s="116"/>
      <c r="FR82" s="116"/>
      <c r="FS82" s="116"/>
      <c r="FT82" s="116"/>
      <c r="FU82" s="116"/>
      <c r="FV82" s="116"/>
      <c r="FW82" s="116"/>
      <c r="FX82" s="116"/>
      <c r="FY82" s="116"/>
      <c r="FZ82" s="116"/>
      <c r="GA82" s="116"/>
      <c r="GB82" s="116"/>
      <c r="GC82" s="116"/>
      <c r="GD82" s="116"/>
      <c r="GE82" s="116"/>
      <c r="GF82" s="116"/>
      <c r="GG82" s="116"/>
      <c r="GH82" s="116"/>
      <c r="GI82" s="116"/>
      <c r="GJ82" s="116"/>
      <c r="GK82" s="116"/>
      <c r="GL82" s="116"/>
      <c r="GM82" s="116"/>
      <c r="GN82" s="116"/>
      <c r="GO82" s="116"/>
      <c r="GP82" s="116"/>
      <c r="GQ82" s="116"/>
      <c r="GR82" s="116"/>
      <c r="GS82" s="116"/>
      <c r="GT82" s="116"/>
      <c r="GU82" s="116"/>
      <c r="GV82" s="116"/>
      <c r="GW82" s="116"/>
      <c r="GX82" s="116"/>
      <c r="GY82" s="116"/>
      <c r="GZ82" s="116"/>
      <c r="HA82" s="116"/>
      <c r="HB82" s="116"/>
      <c r="HC82" s="116"/>
      <c r="HD82" s="116"/>
      <c r="HE82" s="116"/>
      <c r="HF82" s="116"/>
      <c r="HG82" s="116"/>
      <c r="HH82" s="116"/>
      <c r="HI82" s="116"/>
      <c r="HJ82" s="116"/>
      <c r="HK82" s="116"/>
      <c r="HL82" s="116"/>
      <c r="HM82" s="116"/>
      <c r="HN82" s="116"/>
      <c r="HO82" s="116"/>
      <c r="HP82" s="116"/>
      <c r="HQ82" s="116"/>
      <c r="HR82" s="116"/>
      <c r="HS82" s="116"/>
      <c r="HT82" s="116"/>
      <c r="HU82" s="116"/>
      <c r="HV82" s="116"/>
      <c r="HW82" s="116"/>
      <c r="HX82" s="116"/>
      <c r="HY82" s="116"/>
      <c r="HZ82" s="116"/>
      <c r="IA82" s="116"/>
      <c r="IB82" s="116"/>
      <c r="IC82" s="116"/>
      <c r="ID82" s="116"/>
      <c r="IE82" s="116"/>
      <c r="IF82" s="116"/>
      <c r="IG82" s="116"/>
      <c r="IH82" s="116"/>
      <c r="II82" s="116"/>
      <c r="IJ82" s="116"/>
      <c r="IK82" s="116"/>
      <c r="IL82" s="116"/>
      <c r="IM82" s="116"/>
      <c r="IN82" s="79"/>
      <c r="IO82" s="79"/>
    </row>
    <row r="83" spans="1:249" s="130" customFormat="1" ht="16.5">
      <c r="A83" s="238"/>
      <c r="B83" s="118"/>
      <c r="C83" s="239"/>
      <c r="G83" s="225"/>
      <c r="H83" s="225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P83" s="116"/>
      <c r="DQ83" s="116"/>
      <c r="DR83" s="116"/>
      <c r="DS83" s="116"/>
      <c r="DT83" s="116"/>
      <c r="DU83" s="116"/>
      <c r="DV83" s="116"/>
      <c r="DW83" s="116"/>
      <c r="DX83" s="116"/>
      <c r="DY83" s="116"/>
      <c r="DZ83" s="116"/>
      <c r="EA83" s="116"/>
      <c r="EB83" s="116"/>
      <c r="EC83" s="116"/>
      <c r="ED83" s="116"/>
      <c r="EE83" s="116"/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  <c r="ES83" s="116"/>
      <c r="ET83" s="116"/>
      <c r="EU83" s="116"/>
      <c r="EV83" s="116"/>
      <c r="EW83" s="116"/>
      <c r="EX83" s="116"/>
      <c r="EY83" s="116"/>
      <c r="EZ83" s="116"/>
      <c r="FA83" s="116"/>
      <c r="FB83" s="116"/>
      <c r="FC83" s="116"/>
      <c r="FD83" s="116"/>
      <c r="FE83" s="116"/>
      <c r="FF83" s="116"/>
      <c r="FG83" s="116"/>
      <c r="FH83" s="116"/>
      <c r="FI83" s="116"/>
      <c r="FJ83" s="116"/>
      <c r="FK83" s="116"/>
      <c r="FL83" s="116"/>
      <c r="FM83" s="116"/>
      <c r="FN83" s="116"/>
      <c r="FO83" s="116"/>
      <c r="FP83" s="116"/>
      <c r="FQ83" s="116"/>
      <c r="FR83" s="116"/>
      <c r="FS83" s="116"/>
      <c r="FT83" s="116"/>
      <c r="FU83" s="116"/>
      <c r="FV83" s="116"/>
      <c r="FW83" s="116"/>
      <c r="FX83" s="116"/>
      <c r="FY83" s="116"/>
      <c r="FZ83" s="116"/>
      <c r="GA83" s="116"/>
      <c r="GB83" s="116"/>
      <c r="GC83" s="116"/>
      <c r="GD83" s="116"/>
      <c r="GE83" s="116"/>
      <c r="GF83" s="116"/>
      <c r="GG83" s="116"/>
      <c r="GH83" s="116"/>
      <c r="GI83" s="116"/>
      <c r="GJ83" s="116"/>
      <c r="GK83" s="116"/>
      <c r="GL83" s="116"/>
      <c r="GM83" s="116"/>
      <c r="GN83" s="116"/>
      <c r="GO83" s="116"/>
      <c r="GP83" s="116"/>
      <c r="GQ83" s="116"/>
      <c r="GR83" s="116"/>
      <c r="GS83" s="116"/>
      <c r="GT83" s="116"/>
      <c r="GU83" s="116"/>
      <c r="GV83" s="116"/>
      <c r="GW83" s="116"/>
      <c r="GX83" s="116"/>
      <c r="GY83" s="116"/>
      <c r="GZ83" s="116"/>
      <c r="HA83" s="116"/>
      <c r="HB83" s="116"/>
      <c r="HC83" s="116"/>
      <c r="HD83" s="116"/>
      <c r="HE83" s="116"/>
      <c r="HF83" s="116"/>
      <c r="HG83" s="116"/>
      <c r="HH83" s="116"/>
      <c r="HI83" s="116"/>
      <c r="HJ83" s="116"/>
      <c r="HK83" s="116"/>
      <c r="HL83" s="116"/>
      <c r="HM83" s="116"/>
      <c r="HN83" s="116"/>
      <c r="HO83" s="116"/>
      <c r="HP83" s="116"/>
      <c r="HQ83" s="116"/>
      <c r="HR83" s="116"/>
      <c r="HS83" s="116"/>
      <c r="HT83" s="116"/>
      <c r="HU83" s="116"/>
      <c r="HV83" s="116"/>
      <c r="HW83" s="116"/>
      <c r="HX83" s="116"/>
      <c r="HY83" s="116"/>
      <c r="HZ83" s="116"/>
      <c r="IA83" s="116"/>
      <c r="IB83" s="116"/>
      <c r="IC83" s="116"/>
      <c r="ID83" s="116"/>
      <c r="IE83" s="116"/>
      <c r="IF83" s="116"/>
      <c r="IG83" s="116"/>
      <c r="IH83" s="116"/>
      <c r="II83" s="116"/>
      <c r="IJ83" s="116"/>
      <c r="IK83" s="116"/>
      <c r="IL83" s="116"/>
      <c r="IM83" s="116"/>
      <c r="IN83" s="79"/>
      <c r="IO83" s="79"/>
    </row>
    <row r="84" spans="1:249" s="130" customFormat="1" ht="16.5">
      <c r="A84" s="238"/>
      <c r="B84" s="118"/>
      <c r="C84" s="239"/>
      <c r="G84" s="225"/>
      <c r="H84" s="225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  <c r="DK84" s="116"/>
      <c r="DL84" s="116"/>
      <c r="DM84" s="116"/>
      <c r="DN84" s="116"/>
      <c r="DO84" s="116"/>
      <c r="DP84" s="116"/>
      <c r="DQ84" s="116"/>
      <c r="DR84" s="116"/>
      <c r="DS84" s="116"/>
      <c r="DT84" s="116"/>
      <c r="DU84" s="116"/>
      <c r="DV84" s="116"/>
      <c r="DW84" s="116"/>
      <c r="DX84" s="116"/>
      <c r="DY84" s="116"/>
      <c r="DZ84" s="116"/>
      <c r="EA84" s="116"/>
      <c r="EB84" s="116"/>
      <c r="EC84" s="116"/>
      <c r="ED84" s="116"/>
      <c r="EE84" s="116"/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ER84" s="116"/>
      <c r="ES84" s="116"/>
      <c r="ET84" s="116"/>
      <c r="EU84" s="116"/>
      <c r="EV84" s="116"/>
      <c r="EW84" s="116"/>
      <c r="EX84" s="116"/>
      <c r="EY84" s="116"/>
      <c r="EZ84" s="116"/>
      <c r="FA84" s="116"/>
      <c r="FB84" s="116"/>
      <c r="FC84" s="116"/>
      <c r="FD84" s="116"/>
      <c r="FE84" s="116"/>
      <c r="FF84" s="116"/>
      <c r="FG84" s="116"/>
      <c r="FH84" s="116"/>
      <c r="FI84" s="116"/>
      <c r="FJ84" s="116"/>
      <c r="FK84" s="116"/>
      <c r="FL84" s="116"/>
      <c r="FM84" s="116"/>
      <c r="FN84" s="116"/>
      <c r="FO84" s="116"/>
      <c r="FP84" s="116"/>
      <c r="FQ84" s="116"/>
      <c r="FR84" s="116"/>
      <c r="FS84" s="116"/>
      <c r="FT84" s="116"/>
      <c r="FU84" s="116"/>
      <c r="FV84" s="116"/>
      <c r="FW84" s="116"/>
      <c r="FX84" s="116"/>
      <c r="FY84" s="116"/>
      <c r="FZ84" s="116"/>
      <c r="GA84" s="116"/>
      <c r="GB84" s="116"/>
      <c r="GC84" s="116"/>
      <c r="GD84" s="116"/>
      <c r="GE84" s="116"/>
      <c r="GF84" s="116"/>
      <c r="GG84" s="116"/>
      <c r="GH84" s="116"/>
      <c r="GI84" s="116"/>
      <c r="GJ84" s="116"/>
      <c r="GK84" s="116"/>
      <c r="GL84" s="116"/>
      <c r="GM84" s="116"/>
      <c r="GN84" s="116"/>
      <c r="GO84" s="116"/>
      <c r="GP84" s="116"/>
      <c r="GQ84" s="116"/>
      <c r="GR84" s="116"/>
      <c r="GS84" s="116"/>
      <c r="GT84" s="116"/>
      <c r="GU84" s="116"/>
      <c r="GV84" s="116"/>
      <c r="GW84" s="116"/>
      <c r="GX84" s="116"/>
      <c r="GY84" s="116"/>
      <c r="GZ84" s="116"/>
      <c r="HA84" s="116"/>
      <c r="HB84" s="116"/>
      <c r="HC84" s="116"/>
      <c r="HD84" s="116"/>
      <c r="HE84" s="116"/>
      <c r="HF84" s="116"/>
      <c r="HG84" s="116"/>
      <c r="HH84" s="116"/>
      <c r="HI84" s="116"/>
      <c r="HJ84" s="116"/>
      <c r="HK84" s="116"/>
      <c r="HL84" s="116"/>
      <c r="HM84" s="116"/>
      <c r="HN84" s="116"/>
      <c r="HO84" s="116"/>
      <c r="HP84" s="116"/>
      <c r="HQ84" s="116"/>
      <c r="HR84" s="116"/>
      <c r="HS84" s="116"/>
      <c r="HT84" s="116"/>
      <c r="HU84" s="116"/>
      <c r="HV84" s="116"/>
      <c r="HW84" s="116"/>
      <c r="HX84" s="116"/>
      <c r="HY84" s="116"/>
      <c r="HZ84" s="116"/>
      <c r="IA84" s="116"/>
      <c r="IB84" s="116"/>
      <c r="IC84" s="116"/>
      <c r="ID84" s="116"/>
      <c r="IE84" s="116"/>
      <c r="IF84" s="116"/>
      <c r="IG84" s="116"/>
      <c r="IH84" s="116"/>
      <c r="II84" s="116"/>
      <c r="IJ84" s="116"/>
      <c r="IK84" s="116"/>
      <c r="IL84" s="116"/>
      <c r="IM84" s="116"/>
      <c r="IN84" s="79"/>
      <c r="IO84" s="79"/>
    </row>
    <row r="85" spans="1:249" s="130" customFormat="1" ht="16.5">
      <c r="A85" s="238"/>
      <c r="B85" s="118"/>
      <c r="C85" s="239"/>
      <c r="G85" s="225"/>
      <c r="H85" s="225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  <c r="DK85" s="116"/>
      <c r="DL85" s="116"/>
      <c r="DM85" s="116"/>
      <c r="DN85" s="116"/>
      <c r="DO85" s="116"/>
      <c r="DP85" s="116"/>
      <c r="DQ85" s="116"/>
      <c r="DR85" s="116"/>
      <c r="DS85" s="116"/>
      <c r="DT85" s="116"/>
      <c r="DU85" s="116"/>
      <c r="DV85" s="116"/>
      <c r="DW85" s="116"/>
      <c r="DX85" s="116"/>
      <c r="DY85" s="116"/>
      <c r="DZ85" s="116"/>
      <c r="EA85" s="116"/>
      <c r="EB85" s="116"/>
      <c r="EC85" s="116"/>
      <c r="ED85" s="116"/>
      <c r="EE85" s="116"/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16"/>
      <c r="EU85" s="116"/>
      <c r="EV85" s="116"/>
      <c r="EW85" s="116"/>
      <c r="EX85" s="116"/>
      <c r="EY85" s="116"/>
      <c r="EZ85" s="116"/>
      <c r="FA85" s="116"/>
      <c r="FB85" s="116"/>
      <c r="FC85" s="116"/>
      <c r="FD85" s="116"/>
      <c r="FE85" s="116"/>
      <c r="FF85" s="116"/>
      <c r="FG85" s="116"/>
      <c r="FH85" s="116"/>
      <c r="FI85" s="116"/>
      <c r="FJ85" s="116"/>
      <c r="FK85" s="116"/>
      <c r="FL85" s="116"/>
      <c r="FM85" s="116"/>
      <c r="FN85" s="116"/>
      <c r="FO85" s="116"/>
      <c r="FP85" s="116"/>
      <c r="FQ85" s="116"/>
      <c r="FR85" s="116"/>
      <c r="FS85" s="116"/>
      <c r="FT85" s="116"/>
      <c r="FU85" s="116"/>
      <c r="FV85" s="116"/>
      <c r="FW85" s="116"/>
      <c r="FX85" s="116"/>
      <c r="FY85" s="116"/>
      <c r="FZ85" s="116"/>
      <c r="GA85" s="116"/>
      <c r="GB85" s="116"/>
      <c r="GC85" s="116"/>
      <c r="GD85" s="116"/>
      <c r="GE85" s="116"/>
      <c r="GF85" s="116"/>
      <c r="GG85" s="116"/>
      <c r="GH85" s="116"/>
      <c r="GI85" s="116"/>
      <c r="GJ85" s="116"/>
      <c r="GK85" s="116"/>
      <c r="GL85" s="116"/>
      <c r="GM85" s="116"/>
      <c r="GN85" s="116"/>
      <c r="GO85" s="116"/>
      <c r="GP85" s="116"/>
      <c r="GQ85" s="116"/>
      <c r="GR85" s="116"/>
      <c r="GS85" s="116"/>
      <c r="GT85" s="116"/>
      <c r="GU85" s="116"/>
      <c r="GV85" s="116"/>
      <c r="GW85" s="116"/>
      <c r="GX85" s="116"/>
      <c r="GY85" s="116"/>
      <c r="GZ85" s="116"/>
      <c r="HA85" s="116"/>
      <c r="HB85" s="116"/>
      <c r="HC85" s="116"/>
      <c r="HD85" s="116"/>
      <c r="HE85" s="116"/>
      <c r="HF85" s="116"/>
      <c r="HG85" s="116"/>
      <c r="HH85" s="116"/>
      <c r="HI85" s="116"/>
      <c r="HJ85" s="116"/>
      <c r="HK85" s="116"/>
      <c r="HL85" s="116"/>
      <c r="HM85" s="116"/>
      <c r="HN85" s="116"/>
      <c r="HO85" s="116"/>
      <c r="HP85" s="116"/>
      <c r="HQ85" s="116"/>
      <c r="HR85" s="116"/>
      <c r="HS85" s="116"/>
      <c r="HT85" s="116"/>
      <c r="HU85" s="116"/>
      <c r="HV85" s="116"/>
      <c r="HW85" s="116"/>
      <c r="HX85" s="116"/>
      <c r="HY85" s="116"/>
      <c r="HZ85" s="116"/>
      <c r="IA85" s="116"/>
      <c r="IB85" s="116"/>
      <c r="IC85" s="116"/>
      <c r="ID85" s="116"/>
      <c r="IE85" s="116"/>
      <c r="IF85" s="116"/>
      <c r="IG85" s="116"/>
      <c r="IH85" s="116"/>
      <c r="II85" s="116"/>
      <c r="IJ85" s="116"/>
      <c r="IK85" s="116"/>
      <c r="IL85" s="116"/>
      <c r="IM85" s="116"/>
      <c r="IN85" s="79"/>
      <c r="IO85" s="79"/>
    </row>
    <row r="86" spans="1:249" s="130" customFormat="1" ht="16.5">
      <c r="A86" s="238"/>
      <c r="B86" s="118"/>
      <c r="C86" s="239"/>
      <c r="G86" s="225"/>
      <c r="H86" s="225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6"/>
      <c r="DR86" s="116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6"/>
      <c r="EG86" s="116"/>
      <c r="EH86" s="116"/>
      <c r="EI86" s="116"/>
      <c r="EJ86" s="116"/>
      <c r="EK86" s="116"/>
      <c r="EL86" s="116"/>
      <c r="EM86" s="116"/>
      <c r="EN86" s="116"/>
      <c r="EO86" s="116"/>
      <c r="EP86" s="116"/>
      <c r="EQ86" s="116"/>
      <c r="ER86" s="116"/>
      <c r="ES86" s="116"/>
      <c r="ET86" s="116"/>
      <c r="EU86" s="116"/>
      <c r="EV86" s="116"/>
      <c r="EW86" s="116"/>
      <c r="EX86" s="116"/>
      <c r="EY86" s="116"/>
      <c r="EZ86" s="116"/>
      <c r="FA86" s="116"/>
      <c r="FB86" s="116"/>
      <c r="FC86" s="116"/>
      <c r="FD86" s="116"/>
      <c r="FE86" s="116"/>
      <c r="FF86" s="116"/>
      <c r="FG86" s="116"/>
      <c r="FH86" s="116"/>
      <c r="FI86" s="116"/>
      <c r="FJ86" s="116"/>
      <c r="FK86" s="116"/>
      <c r="FL86" s="116"/>
      <c r="FM86" s="116"/>
      <c r="FN86" s="116"/>
      <c r="FO86" s="116"/>
      <c r="FP86" s="116"/>
      <c r="FQ86" s="116"/>
      <c r="FR86" s="116"/>
      <c r="FS86" s="116"/>
      <c r="FT86" s="116"/>
      <c r="FU86" s="116"/>
      <c r="FV86" s="116"/>
      <c r="FW86" s="116"/>
      <c r="FX86" s="116"/>
      <c r="FY86" s="116"/>
      <c r="FZ86" s="116"/>
      <c r="GA86" s="116"/>
      <c r="GB86" s="116"/>
      <c r="GC86" s="116"/>
      <c r="GD86" s="116"/>
      <c r="GE86" s="116"/>
      <c r="GF86" s="116"/>
      <c r="GG86" s="116"/>
      <c r="GH86" s="116"/>
      <c r="GI86" s="116"/>
      <c r="GJ86" s="116"/>
      <c r="GK86" s="116"/>
      <c r="GL86" s="116"/>
      <c r="GM86" s="116"/>
      <c r="GN86" s="116"/>
      <c r="GO86" s="116"/>
      <c r="GP86" s="116"/>
      <c r="GQ86" s="116"/>
      <c r="GR86" s="116"/>
      <c r="GS86" s="116"/>
      <c r="GT86" s="116"/>
      <c r="GU86" s="116"/>
      <c r="GV86" s="116"/>
      <c r="GW86" s="116"/>
      <c r="GX86" s="116"/>
      <c r="GY86" s="116"/>
      <c r="GZ86" s="116"/>
      <c r="HA86" s="116"/>
      <c r="HB86" s="116"/>
      <c r="HC86" s="116"/>
      <c r="HD86" s="116"/>
      <c r="HE86" s="116"/>
      <c r="HF86" s="116"/>
      <c r="HG86" s="116"/>
      <c r="HH86" s="116"/>
      <c r="HI86" s="116"/>
      <c r="HJ86" s="116"/>
      <c r="HK86" s="116"/>
      <c r="HL86" s="116"/>
      <c r="HM86" s="116"/>
      <c r="HN86" s="116"/>
      <c r="HO86" s="116"/>
      <c r="HP86" s="116"/>
      <c r="HQ86" s="116"/>
      <c r="HR86" s="116"/>
      <c r="HS86" s="116"/>
      <c r="HT86" s="116"/>
      <c r="HU86" s="116"/>
      <c r="HV86" s="116"/>
      <c r="HW86" s="116"/>
      <c r="HX86" s="116"/>
      <c r="HY86" s="116"/>
      <c r="HZ86" s="116"/>
      <c r="IA86" s="116"/>
      <c r="IB86" s="116"/>
      <c r="IC86" s="116"/>
      <c r="ID86" s="116"/>
      <c r="IE86" s="116"/>
      <c r="IF86" s="116"/>
      <c r="IG86" s="116"/>
      <c r="IH86" s="116"/>
      <c r="II86" s="116"/>
      <c r="IJ86" s="116"/>
      <c r="IK86" s="116"/>
      <c r="IL86" s="116"/>
      <c r="IM86" s="116"/>
      <c r="IN86" s="79"/>
      <c r="IO86" s="79"/>
    </row>
    <row r="87" spans="1:249" s="130" customFormat="1" ht="16.5">
      <c r="A87" s="238"/>
      <c r="B87" s="118"/>
      <c r="C87" s="239"/>
      <c r="G87" s="225"/>
      <c r="H87" s="225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  <c r="DK87" s="116"/>
      <c r="DL87" s="116"/>
      <c r="DM87" s="116"/>
      <c r="DN87" s="116"/>
      <c r="DO87" s="116"/>
      <c r="DP87" s="116"/>
      <c r="DQ87" s="116"/>
      <c r="DR87" s="116"/>
      <c r="DS87" s="116"/>
      <c r="DT87" s="116"/>
      <c r="DU87" s="116"/>
      <c r="DV87" s="116"/>
      <c r="DW87" s="116"/>
      <c r="DX87" s="116"/>
      <c r="DY87" s="116"/>
      <c r="DZ87" s="116"/>
      <c r="EA87" s="116"/>
      <c r="EB87" s="116"/>
      <c r="EC87" s="116"/>
      <c r="ED87" s="116"/>
      <c r="EE87" s="116"/>
      <c r="EF87" s="116"/>
      <c r="EG87" s="116"/>
      <c r="EH87" s="116"/>
      <c r="EI87" s="116"/>
      <c r="EJ87" s="116"/>
      <c r="EK87" s="116"/>
      <c r="EL87" s="116"/>
      <c r="EM87" s="116"/>
      <c r="EN87" s="116"/>
      <c r="EO87" s="116"/>
      <c r="EP87" s="116"/>
      <c r="EQ87" s="116"/>
      <c r="ER87" s="116"/>
      <c r="ES87" s="116"/>
      <c r="ET87" s="116"/>
      <c r="EU87" s="116"/>
      <c r="EV87" s="116"/>
      <c r="EW87" s="116"/>
      <c r="EX87" s="116"/>
      <c r="EY87" s="116"/>
      <c r="EZ87" s="116"/>
      <c r="FA87" s="116"/>
      <c r="FB87" s="116"/>
      <c r="FC87" s="116"/>
      <c r="FD87" s="116"/>
      <c r="FE87" s="116"/>
      <c r="FF87" s="116"/>
      <c r="FG87" s="116"/>
      <c r="FH87" s="116"/>
      <c r="FI87" s="116"/>
      <c r="FJ87" s="116"/>
      <c r="FK87" s="116"/>
      <c r="FL87" s="116"/>
      <c r="FM87" s="116"/>
      <c r="FN87" s="116"/>
      <c r="FO87" s="116"/>
      <c r="FP87" s="116"/>
      <c r="FQ87" s="116"/>
      <c r="FR87" s="116"/>
      <c r="FS87" s="116"/>
      <c r="FT87" s="116"/>
      <c r="FU87" s="116"/>
      <c r="FV87" s="116"/>
      <c r="FW87" s="116"/>
      <c r="FX87" s="116"/>
      <c r="FY87" s="116"/>
      <c r="FZ87" s="116"/>
      <c r="GA87" s="116"/>
      <c r="GB87" s="116"/>
      <c r="GC87" s="116"/>
      <c r="GD87" s="116"/>
      <c r="GE87" s="116"/>
      <c r="GF87" s="116"/>
      <c r="GG87" s="116"/>
      <c r="GH87" s="116"/>
      <c r="GI87" s="116"/>
      <c r="GJ87" s="116"/>
      <c r="GK87" s="116"/>
      <c r="GL87" s="116"/>
      <c r="GM87" s="116"/>
      <c r="GN87" s="116"/>
      <c r="GO87" s="116"/>
      <c r="GP87" s="116"/>
      <c r="GQ87" s="116"/>
      <c r="GR87" s="116"/>
      <c r="GS87" s="116"/>
      <c r="GT87" s="116"/>
      <c r="GU87" s="116"/>
      <c r="GV87" s="116"/>
      <c r="GW87" s="116"/>
      <c r="GX87" s="116"/>
      <c r="GY87" s="116"/>
      <c r="GZ87" s="116"/>
      <c r="HA87" s="116"/>
      <c r="HB87" s="116"/>
      <c r="HC87" s="116"/>
      <c r="HD87" s="116"/>
      <c r="HE87" s="116"/>
      <c r="HF87" s="116"/>
      <c r="HG87" s="116"/>
      <c r="HH87" s="116"/>
      <c r="HI87" s="116"/>
      <c r="HJ87" s="116"/>
      <c r="HK87" s="116"/>
      <c r="HL87" s="116"/>
      <c r="HM87" s="116"/>
      <c r="HN87" s="116"/>
      <c r="HO87" s="116"/>
      <c r="HP87" s="116"/>
      <c r="HQ87" s="116"/>
      <c r="HR87" s="116"/>
      <c r="HS87" s="116"/>
      <c r="HT87" s="116"/>
      <c r="HU87" s="116"/>
      <c r="HV87" s="116"/>
      <c r="HW87" s="116"/>
      <c r="HX87" s="116"/>
      <c r="HY87" s="116"/>
      <c r="HZ87" s="116"/>
      <c r="IA87" s="116"/>
      <c r="IB87" s="116"/>
      <c r="IC87" s="116"/>
      <c r="ID87" s="116"/>
      <c r="IE87" s="116"/>
      <c r="IF87" s="116"/>
      <c r="IG87" s="116"/>
      <c r="IH87" s="116"/>
      <c r="II87" s="116"/>
      <c r="IJ87" s="116"/>
      <c r="IK87" s="116"/>
      <c r="IL87" s="116"/>
      <c r="IM87" s="116"/>
      <c r="IN87" s="79"/>
      <c r="IO87" s="79"/>
    </row>
    <row r="88" spans="1:249" s="130" customFormat="1" ht="16.5">
      <c r="A88" s="238"/>
      <c r="B88" s="118"/>
      <c r="C88" s="239"/>
      <c r="G88" s="225"/>
      <c r="H88" s="225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6"/>
      <c r="DR88" s="116"/>
      <c r="DS88" s="116"/>
      <c r="DT88" s="116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6"/>
      <c r="EF88" s="116"/>
      <c r="EG88" s="116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16"/>
      <c r="EU88" s="116"/>
      <c r="EV88" s="116"/>
      <c r="EW88" s="116"/>
      <c r="EX88" s="116"/>
      <c r="EY88" s="116"/>
      <c r="EZ88" s="116"/>
      <c r="FA88" s="116"/>
      <c r="FB88" s="116"/>
      <c r="FC88" s="116"/>
      <c r="FD88" s="116"/>
      <c r="FE88" s="116"/>
      <c r="FF88" s="116"/>
      <c r="FG88" s="116"/>
      <c r="FH88" s="116"/>
      <c r="FI88" s="116"/>
      <c r="FJ88" s="116"/>
      <c r="FK88" s="116"/>
      <c r="FL88" s="116"/>
      <c r="FM88" s="116"/>
      <c r="FN88" s="116"/>
      <c r="FO88" s="116"/>
      <c r="FP88" s="116"/>
      <c r="FQ88" s="116"/>
      <c r="FR88" s="116"/>
      <c r="FS88" s="116"/>
      <c r="FT88" s="116"/>
      <c r="FU88" s="116"/>
      <c r="FV88" s="116"/>
      <c r="FW88" s="116"/>
      <c r="FX88" s="116"/>
      <c r="FY88" s="116"/>
      <c r="FZ88" s="116"/>
      <c r="GA88" s="116"/>
      <c r="GB88" s="116"/>
      <c r="GC88" s="116"/>
      <c r="GD88" s="116"/>
      <c r="GE88" s="116"/>
      <c r="GF88" s="116"/>
      <c r="GG88" s="116"/>
      <c r="GH88" s="116"/>
      <c r="GI88" s="116"/>
      <c r="GJ88" s="116"/>
      <c r="GK88" s="116"/>
      <c r="GL88" s="116"/>
      <c r="GM88" s="116"/>
      <c r="GN88" s="116"/>
      <c r="GO88" s="116"/>
      <c r="GP88" s="116"/>
      <c r="GQ88" s="116"/>
      <c r="GR88" s="116"/>
      <c r="GS88" s="116"/>
      <c r="GT88" s="116"/>
      <c r="GU88" s="116"/>
      <c r="GV88" s="116"/>
      <c r="GW88" s="116"/>
      <c r="GX88" s="116"/>
      <c r="GY88" s="116"/>
      <c r="GZ88" s="116"/>
      <c r="HA88" s="116"/>
      <c r="HB88" s="116"/>
      <c r="HC88" s="116"/>
      <c r="HD88" s="116"/>
      <c r="HE88" s="116"/>
      <c r="HF88" s="116"/>
      <c r="HG88" s="116"/>
      <c r="HH88" s="116"/>
      <c r="HI88" s="116"/>
      <c r="HJ88" s="116"/>
      <c r="HK88" s="116"/>
      <c r="HL88" s="116"/>
      <c r="HM88" s="116"/>
      <c r="HN88" s="116"/>
      <c r="HO88" s="116"/>
      <c r="HP88" s="116"/>
      <c r="HQ88" s="116"/>
      <c r="HR88" s="116"/>
      <c r="HS88" s="116"/>
      <c r="HT88" s="116"/>
      <c r="HU88" s="116"/>
      <c r="HV88" s="116"/>
      <c r="HW88" s="116"/>
      <c r="HX88" s="116"/>
      <c r="HY88" s="116"/>
      <c r="HZ88" s="116"/>
      <c r="IA88" s="116"/>
      <c r="IB88" s="116"/>
      <c r="IC88" s="116"/>
      <c r="ID88" s="116"/>
      <c r="IE88" s="116"/>
      <c r="IF88" s="116"/>
      <c r="IG88" s="116"/>
      <c r="IH88" s="116"/>
      <c r="II88" s="116"/>
      <c r="IJ88" s="116"/>
      <c r="IK88" s="116"/>
      <c r="IL88" s="116"/>
      <c r="IM88" s="116"/>
      <c r="IN88" s="79"/>
      <c r="IO88" s="79"/>
    </row>
    <row r="89" spans="1:249" s="130" customFormat="1" ht="16.5">
      <c r="A89" s="238"/>
      <c r="B89" s="118"/>
      <c r="C89" s="239"/>
      <c r="G89" s="225"/>
      <c r="H89" s="225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  <c r="DK89" s="116"/>
      <c r="DL89" s="116"/>
      <c r="DM89" s="116"/>
      <c r="DN89" s="116"/>
      <c r="DO89" s="116"/>
      <c r="DP89" s="116"/>
      <c r="DQ89" s="116"/>
      <c r="DR89" s="116"/>
      <c r="DS89" s="116"/>
      <c r="DT89" s="116"/>
      <c r="DU89" s="116"/>
      <c r="DV89" s="116"/>
      <c r="DW89" s="116"/>
      <c r="DX89" s="116"/>
      <c r="DY89" s="116"/>
      <c r="DZ89" s="116"/>
      <c r="EA89" s="116"/>
      <c r="EB89" s="116"/>
      <c r="EC89" s="116"/>
      <c r="ED89" s="116"/>
      <c r="EE89" s="116"/>
      <c r="EF89" s="116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16"/>
      <c r="EU89" s="116"/>
      <c r="EV89" s="116"/>
      <c r="EW89" s="116"/>
      <c r="EX89" s="116"/>
      <c r="EY89" s="116"/>
      <c r="EZ89" s="116"/>
      <c r="FA89" s="116"/>
      <c r="FB89" s="116"/>
      <c r="FC89" s="116"/>
      <c r="FD89" s="116"/>
      <c r="FE89" s="116"/>
      <c r="FF89" s="116"/>
      <c r="FG89" s="116"/>
      <c r="FH89" s="116"/>
      <c r="FI89" s="116"/>
      <c r="FJ89" s="116"/>
      <c r="FK89" s="116"/>
      <c r="FL89" s="116"/>
      <c r="FM89" s="116"/>
      <c r="FN89" s="116"/>
      <c r="FO89" s="116"/>
      <c r="FP89" s="116"/>
      <c r="FQ89" s="116"/>
      <c r="FR89" s="116"/>
      <c r="FS89" s="116"/>
      <c r="FT89" s="116"/>
      <c r="FU89" s="116"/>
      <c r="FV89" s="116"/>
      <c r="FW89" s="116"/>
      <c r="FX89" s="116"/>
      <c r="FY89" s="116"/>
      <c r="FZ89" s="116"/>
      <c r="GA89" s="116"/>
      <c r="GB89" s="116"/>
      <c r="GC89" s="116"/>
      <c r="GD89" s="116"/>
      <c r="GE89" s="116"/>
      <c r="GF89" s="116"/>
      <c r="GG89" s="116"/>
      <c r="GH89" s="116"/>
      <c r="GI89" s="116"/>
      <c r="GJ89" s="116"/>
      <c r="GK89" s="116"/>
      <c r="GL89" s="116"/>
      <c r="GM89" s="116"/>
      <c r="GN89" s="116"/>
      <c r="GO89" s="116"/>
      <c r="GP89" s="116"/>
      <c r="GQ89" s="116"/>
      <c r="GR89" s="116"/>
      <c r="GS89" s="116"/>
      <c r="GT89" s="116"/>
      <c r="GU89" s="116"/>
      <c r="GV89" s="116"/>
      <c r="GW89" s="116"/>
      <c r="GX89" s="116"/>
      <c r="GY89" s="116"/>
      <c r="GZ89" s="116"/>
      <c r="HA89" s="116"/>
      <c r="HB89" s="116"/>
      <c r="HC89" s="116"/>
      <c r="HD89" s="116"/>
      <c r="HE89" s="116"/>
      <c r="HF89" s="116"/>
      <c r="HG89" s="116"/>
      <c r="HH89" s="116"/>
      <c r="HI89" s="116"/>
      <c r="HJ89" s="116"/>
      <c r="HK89" s="116"/>
      <c r="HL89" s="116"/>
      <c r="HM89" s="116"/>
      <c r="HN89" s="116"/>
      <c r="HO89" s="116"/>
      <c r="HP89" s="116"/>
      <c r="HQ89" s="116"/>
      <c r="HR89" s="116"/>
      <c r="HS89" s="116"/>
      <c r="HT89" s="116"/>
      <c r="HU89" s="116"/>
      <c r="HV89" s="116"/>
      <c r="HW89" s="116"/>
      <c r="HX89" s="116"/>
      <c r="HY89" s="116"/>
      <c r="HZ89" s="116"/>
      <c r="IA89" s="116"/>
      <c r="IB89" s="116"/>
      <c r="IC89" s="116"/>
      <c r="ID89" s="116"/>
      <c r="IE89" s="116"/>
      <c r="IF89" s="116"/>
      <c r="IG89" s="116"/>
      <c r="IH89" s="116"/>
      <c r="II89" s="116"/>
      <c r="IJ89" s="116"/>
      <c r="IK89" s="116"/>
      <c r="IL89" s="116"/>
      <c r="IM89" s="116"/>
      <c r="IN89" s="79"/>
      <c r="IO89" s="79"/>
    </row>
    <row r="90" spans="1:249" s="130" customFormat="1" ht="16.5">
      <c r="A90" s="238"/>
      <c r="B90" s="118"/>
      <c r="C90" s="239"/>
      <c r="G90" s="225"/>
      <c r="H90" s="225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  <c r="DK90" s="116"/>
      <c r="DL90" s="116"/>
      <c r="DM90" s="116"/>
      <c r="DN90" s="116"/>
      <c r="DO90" s="116"/>
      <c r="DP90" s="116"/>
      <c r="DQ90" s="116"/>
      <c r="DR90" s="116"/>
      <c r="DS90" s="116"/>
      <c r="DT90" s="116"/>
      <c r="DU90" s="116"/>
      <c r="DV90" s="116"/>
      <c r="DW90" s="116"/>
      <c r="DX90" s="116"/>
      <c r="DY90" s="116"/>
      <c r="DZ90" s="116"/>
      <c r="EA90" s="116"/>
      <c r="EB90" s="116"/>
      <c r="EC90" s="116"/>
      <c r="ED90" s="116"/>
      <c r="EE90" s="116"/>
      <c r="EF90" s="116"/>
      <c r="EG90" s="116"/>
      <c r="EH90" s="116"/>
      <c r="EI90" s="116"/>
      <c r="EJ90" s="116"/>
      <c r="EK90" s="116"/>
      <c r="EL90" s="116"/>
      <c r="EM90" s="116"/>
      <c r="EN90" s="116"/>
      <c r="EO90" s="116"/>
      <c r="EP90" s="116"/>
      <c r="EQ90" s="116"/>
      <c r="ER90" s="116"/>
      <c r="ES90" s="116"/>
      <c r="ET90" s="116"/>
      <c r="EU90" s="116"/>
      <c r="EV90" s="116"/>
      <c r="EW90" s="116"/>
      <c r="EX90" s="116"/>
      <c r="EY90" s="116"/>
      <c r="EZ90" s="116"/>
      <c r="FA90" s="116"/>
      <c r="FB90" s="116"/>
      <c r="FC90" s="116"/>
      <c r="FD90" s="116"/>
      <c r="FE90" s="116"/>
      <c r="FF90" s="116"/>
      <c r="FG90" s="116"/>
      <c r="FH90" s="116"/>
      <c r="FI90" s="116"/>
      <c r="FJ90" s="116"/>
      <c r="FK90" s="116"/>
      <c r="FL90" s="116"/>
      <c r="FM90" s="116"/>
      <c r="FN90" s="116"/>
      <c r="FO90" s="116"/>
      <c r="FP90" s="116"/>
      <c r="FQ90" s="116"/>
      <c r="FR90" s="116"/>
      <c r="FS90" s="116"/>
      <c r="FT90" s="116"/>
      <c r="FU90" s="116"/>
      <c r="FV90" s="116"/>
      <c r="FW90" s="116"/>
      <c r="FX90" s="116"/>
      <c r="FY90" s="116"/>
      <c r="FZ90" s="116"/>
      <c r="GA90" s="116"/>
      <c r="GB90" s="116"/>
      <c r="GC90" s="116"/>
      <c r="GD90" s="116"/>
      <c r="GE90" s="116"/>
      <c r="GF90" s="116"/>
      <c r="GG90" s="116"/>
      <c r="GH90" s="116"/>
      <c r="GI90" s="116"/>
      <c r="GJ90" s="116"/>
      <c r="GK90" s="116"/>
      <c r="GL90" s="116"/>
      <c r="GM90" s="116"/>
      <c r="GN90" s="116"/>
      <c r="GO90" s="116"/>
      <c r="GP90" s="116"/>
      <c r="GQ90" s="116"/>
      <c r="GR90" s="116"/>
      <c r="GS90" s="116"/>
      <c r="GT90" s="116"/>
      <c r="GU90" s="116"/>
      <c r="GV90" s="116"/>
      <c r="GW90" s="116"/>
      <c r="GX90" s="116"/>
      <c r="GY90" s="116"/>
      <c r="GZ90" s="116"/>
      <c r="HA90" s="116"/>
      <c r="HB90" s="116"/>
      <c r="HC90" s="116"/>
      <c r="HD90" s="116"/>
      <c r="HE90" s="116"/>
      <c r="HF90" s="116"/>
      <c r="HG90" s="116"/>
      <c r="HH90" s="116"/>
      <c r="HI90" s="116"/>
      <c r="HJ90" s="116"/>
      <c r="HK90" s="116"/>
      <c r="HL90" s="116"/>
      <c r="HM90" s="116"/>
      <c r="HN90" s="116"/>
      <c r="HO90" s="116"/>
      <c r="HP90" s="116"/>
      <c r="HQ90" s="116"/>
      <c r="HR90" s="116"/>
      <c r="HS90" s="116"/>
      <c r="HT90" s="116"/>
      <c r="HU90" s="116"/>
      <c r="HV90" s="116"/>
      <c r="HW90" s="116"/>
      <c r="HX90" s="116"/>
      <c r="HY90" s="116"/>
      <c r="HZ90" s="116"/>
      <c r="IA90" s="116"/>
      <c r="IB90" s="116"/>
      <c r="IC90" s="116"/>
      <c r="ID90" s="116"/>
      <c r="IE90" s="116"/>
      <c r="IF90" s="116"/>
      <c r="IG90" s="116"/>
      <c r="IH90" s="116"/>
      <c r="II90" s="116"/>
      <c r="IJ90" s="116"/>
      <c r="IK90" s="116"/>
      <c r="IL90" s="116"/>
      <c r="IM90" s="116"/>
      <c r="IN90" s="79"/>
      <c r="IO90" s="79"/>
    </row>
    <row r="91" spans="1:249" s="130" customFormat="1" ht="16.5">
      <c r="A91" s="238"/>
      <c r="B91" s="118"/>
      <c r="C91" s="239"/>
      <c r="G91" s="225"/>
      <c r="H91" s="225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6"/>
      <c r="DR91" s="116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6"/>
      <c r="EV91" s="116"/>
      <c r="EW91" s="116"/>
      <c r="EX91" s="116"/>
      <c r="EY91" s="116"/>
      <c r="EZ91" s="116"/>
      <c r="FA91" s="116"/>
      <c r="FB91" s="116"/>
      <c r="FC91" s="116"/>
      <c r="FD91" s="116"/>
      <c r="FE91" s="116"/>
      <c r="FF91" s="116"/>
      <c r="FG91" s="116"/>
      <c r="FH91" s="116"/>
      <c r="FI91" s="116"/>
      <c r="FJ91" s="116"/>
      <c r="FK91" s="116"/>
      <c r="FL91" s="116"/>
      <c r="FM91" s="116"/>
      <c r="FN91" s="116"/>
      <c r="FO91" s="116"/>
      <c r="FP91" s="116"/>
      <c r="FQ91" s="116"/>
      <c r="FR91" s="116"/>
      <c r="FS91" s="116"/>
      <c r="FT91" s="116"/>
      <c r="FU91" s="116"/>
      <c r="FV91" s="116"/>
      <c r="FW91" s="116"/>
      <c r="FX91" s="116"/>
      <c r="FY91" s="116"/>
      <c r="FZ91" s="116"/>
      <c r="GA91" s="116"/>
      <c r="GB91" s="116"/>
      <c r="GC91" s="116"/>
      <c r="GD91" s="116"/>
      <c r="GE91" s="116"/>
      <c r="GF91" s="116"/>
      <c r="GG91" s="116"/>
      <c r="GH91" s="116"/>
      <c r="GI91" s="116"/>
      <c r="GJ91" s="116"/>
      <c r="GK91" s="116"/>
      <c r="GL91" s="116"/>
      <c r="GM91" s="116"/>
      <c r="GN91" s="116"/>
      <c r="GO91" s="116"/>
      <c r="GP91" s="116"/>
      <c r="GQ91" s="116"/>
      <c r="GR91" s="116"/>
      <c r="GS91" s="116"/>
      <c r="GT91" s="116"/>
      <c r="GU91" s="116"/>
      <c r="GV91" s="116"/>
      <c r="GW91" s="116"/>
      <c r="GX91" s="116"/>
      <c r="GY91" s="116"/>
      <c r="GZ91" s="116"/>
      <c r="HA91" s="116"/>
      <c r="HB91" s="116"/>
      <c r="HC91" s="116"/>
      <c r="HD91" s="116"/>
      <c r="HE91" s="116"/>
      <c r="HF91" s="116"/>
      <c r="HG91" s="116"/>
      <c r="HH91" s="116"/>
      <c r="HI91" s="116"/>
      <c r="HJ91" s="116"/>
      <c r="HK91" s="116"/>
      <c r="HL91" s="116"/>
      <c r="HM91" s="116"/>
      <c r="HN91" s="116"/>
      <c r="HO91" s="116"/>
      <c r="HP91" s="116"/>
      <c r="HQ91" s="116"/>
      <c r="HR91" s="116"/>
      <c r="HS91" s="116"/>
      <c r="HT91" s="116"/>
      <c r="HU91" s="116"/>
      <c r="HV91" s="116"/>
      <c r="HW91" s="116"/>
      <c r="HX91" s="116"/>
      <c r="HY91" s="116"/>
      <c r="HZ91" s="116"/>
      <c r="IA91" s="116"/>
      <c r="IB91" s="116"/>
      <c r="IC91" s="116"/>
      <c r="ID91" s="116"/>
      <c r="IE91" s="116"/>
      <c r="IF91" s="116"/>
      <c r="IG91" s="116"/>
      <c r="IH91" s="116"/>
      <c r="II91" s="116"/>
      <c r="IJ91" s="116"/>
      <c r="IK91" s="116"/>
      <c r="IL91" s="116"/>
      <c r="IM91" s="116"/>
      <c r="IN91" s="79"/>
      <c r="IO91" s="79"/>
    </row>
    <row r="92" spans="1:249" s="130" customFormat="1" ht="16.5">
      <c r="A92" s="238"/>
      <c r="B92" s="118"/>
      <c r="C92" s="239"/>
      <c r="G92" s="225"/>
      <c r="H92" s="225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  <c r="DK92" s="116"/>
      <c r="DL92" s="116"/>
      <c r="DM92" s="116"/>
      <c r="DN92" s="116"/>
      <c r="DO92" s="116"/>
      <c r="DP92" s="116"/>
      <c r="DQ92" s="116"/>
      <c r="DR92" s="116"/>
      <c r="DS92" s="116"/>
      <c r="DT92" s="116"/>
      <c r="DU92" s="116"/>
      <c r="DV92" s="116"/>
      <c r="DW92" s="116"/>
      <c r="DX92" s="116"/>
      <c r="DY92" s="116"/>
      <c r="DZ92" s="116"/>
      <c r="EA92" s="116"/>
      <c r="EB92" s="116"/>
      <c r="EC92" s="116"/>
      <c r="ED92" s="116"/>
      <c r="EE92" s="116"/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16"/>
      <c r="EU92" s="116"/>
      <c r="EV92" s="116"/>
      <c r="EW92" s="116"/>
      <c r="EX92" s="116"/>
      <c r="EY92" s="116"/>
      <c r="EZ92" s="116"/>
      <c r="FA92" s="116"/>
      <c r="FB92" s="116"/>
      <c r="FC92" s="116"/>
      <c r="FD92" s="116"/>
      <c r="FE92" s="116"/>
      <c r="FF92" s="116"/>
      <c r="FG92" s="116"/>
      <c r="FH92" s="116"/>
      <c r="FI92" s="116"/>
      <c r="FJ92" s="116"/>
      <c r="FK92" s="116"/>
      <c r="FL92" s="116"/>
      <c r="FM92" s="116"/>
      <c r="FN92" s="116"/>
      <c r="FO92" s="116"/>
      <c r="FP92" s="116"/>
      <c r="FQ92" s="116"/>
      <c r="FR92" s="116"/>
      <c r="FS92" s="116"/>
      <c r="FT92" s="116"/>
      <c r="FU92" s="116"/>
      <c r="FV92" s="116"/>
      <c r="FW92" s="116"/>
      <c r="FX92" s="116"/>
      <c r="FY92" s="116"/>
      <c r="FZ92" s="116"/>
      <c r="GA92" s="116"/>
      <c r="GB92" s="116"/>
      <c r="GC92" s="116"/>
      <c r="GD92" s="116"/>
      <c r="GE92" s="116"/>
      <c r="GF92" s="116"/>
      <c r="GG92" s="116"/>
      <c r="GH92" s="116"/>
      <c r="GI92" s="116"/>
      <c r="GJ92" s="116"/>
      <c r="GK92" s="116"/>
      <c r="GL92" s="116"/>
      <c r="GM92" s="116"/>
      <c r="GN92" s="116"/>
      <c r="GO92" s="116"/>
      <c r="GP92" s="116"/>
      <c r="GQ92" s="116"/>
      <c r="GR92" s="116"/>
      <c r="GS92" s="116"/>
      <c r="GT92" s="116"/>
      <c r="GU92" s="116"/>
      <c r="GV92" s="116"/>
      <c r="GW92" s="116"/>
      <c r="GX92" s="116"/>
      <c r="GY92" s="116"/>
      <c r="GZ92" s="116"/>
      <c r="HA92" s="116"/>
      <c r="HB92" s="116"/>
      <c r="HC92" s="116"/>
      <c r="HD92" s="116"/>
      <c r="HE92" s="116"/>
      <c r="HF92" s="116"/>
      <c r="HG92" s="116"/>
      <c r="HH92" s="116"/>
      <c r="HI92" s="116"/>
      <c r="HJ92" s="116"/>
      <c r="HK92" s="116"/>
      <c r="HL92" s="116"/>
      <c r="HM92" s="116"/>
      <c r="HN92" s="116"/>
      <c r="HO92" s="116"/>
      <c r="HP92" s="116"/>
      <c r="HQ92" s="116"/>
      <c r="HR92" s="116"/>
      <c r="HS92" s="116"/>
      <c r="HT92" s="116"/>
      <c r="HU92" s="116"/>
      <c r="HV92" s="116"/>
      <c r="HW92" s="116"/>
      <c r="HX92" s="116"/>
      <c r="HY92" s="116"/>
      <c r="HZ92" s="116"/>
      <c r="IA92" s="116"/>
      <c r="IB92" s="116"/>
      <c r="IC92" s="116"/>
      <c r="ID92" s="116"/>
      <c r="IE92" s="116"/>
      <c r="IF92" s="116"/>
      <c r="IG92" s="116"/>
      <c r="IH92" s="116"/>
      <c r="II92" s="116"/>
      <c r="IJ92" s="116"/>
      <c r="IK92" s="116"/>
      <c r="IL92" s="116"/>
      <c r="IM92" s="116"/>
      <c r="IN92" s="79"/>
      <c r="IO92" s="79"/>
    </row>
    <row r="93" spans="1:249" s="130" customFormat="1" ht="16.5">
      <c r="A93" s="238"/>
      <c r="B93" s="118"/>
      <c r="C93" s="239"/>
      <c r="G93" s="225"/>
      <c r="H93" s="225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  <c r="DK93" s="116"/>
      <c r="DL93" s="116"/>
      <c r="DM93" s="116"/>
      <c r="DN93" s="116"/>
      <c r="DO93" s="116"/>
      <c r="DP93" s="116"/>
      <c r="DQ93" s="116"/>
      <c r="DR93" s="116"/>
      <c r="DS93" s="116"/>
      <c r="DT93" s="116"/>
      <c r="DU93" s="116"/>
      <c r="DV93" s="116"/>
      <c r="DW93" s="116"/>
      <c r="DX93" s="116"/>
      <c r="DY93" s="116"/>
      <c r="DZ93" s="116"/>
      <c r="EA93" s="116"/>
      <c r="EB93" s="116"/>
      <c r="EC93" s="116"/>
      <c r="ED93" s="116"/>
      <c r="EE93" s="116"/>
      <c r="EF93" s="116"/>
      <c r="EG93" s="116"/>
      <c r="EH93" s="116"/>
      <c r="EI93" s="116"/>
      <c r="EJ93" s="116"/>
      <c r="EK93" s="116"/>
      <c r="EL93" s="116"/>
      <c r="EM93" s="116"/>
      <c r="EN93" s="116"/>
      <c r="EO93" s="116"/>
      <c r="EP93" s="116"/>
      <c r="EQ93" s="116"/>
      <c r="ER93" s="116"/>
      <c r="ES93" s="116"/>
      <c r="ET93" s="116"/>
      <c r="EU93" s="116"/>
      <c r="EV93" s="116"/>
      <c r="EW93" s="116"/>
      <c r="EX93" s="116"/>
      <c r="EY93" s="116"/>
      <c r="EZ93" s="116"/>
      <c r="FA93" s="116"/>
      <c r="FB93" s="116"/>
      <c r="FC93" s="116"/>
      <c r="FD93" s="116"/>
      <c r="FE93" s="116"/>
      <c r="FF93" s="116"/>
      <c r="FG93" s="116"/>
      <c r="FH93" s="116"/>
      <c r="FI93" s="116"/>
      <c r="FJ93" s="116"/>
      <c r="FK93" s="116"/>
      <c r="FL93" s="116"/>
      <c r="FM93" s="116"/>
      <c r="FN93" s="116"/>
      <c r="FO93" s="116"/>
      <c r="FP93" s="116"/>
      <c r="FQ93" s="116"/>
      <c r="FR93" s="116"/>
      <c r="FS93" s="116"/>
      <c r="FT93" s="116"/>
      <c r="FU93" s="116"/>
      <c r="FV93" s="116"/>
      <c r="FW93" s="116"/>
      <c r="FX93" s="116"/>
      <c r="FY93" s="116"/>
      <c r="FZ93" s="116"/>
      <c r="GA93" s="116"/>
      <c r="GB93" s="116"/>
      <c r="GC93" s="116"/>
      <c r="GD93" s="116"/>
      <c r="GE93" s="116"/>
      <c r="GF93" s="116"/>
      <c r="GG93" s="116"/>
      <c r="GH93" s="116"/>
      <c r="GI93" s="116"/>
      <c r="GJ93" s="116"/>
      <c r="GK93" s="116"/>
      <c r="GL93" s="116"/>
      <c r="GM93" s="116"/>
      <c r="GN93" s="116"/>
      <c r="GO93" s="116"/>
      <c r="GP93" s="116"/>
      <c r="GQ93" s="116"/>
      <c r="GR93" s="116"/>
      <c r="GS93" s="116"/>
      <c r="GT93" s="116"/>
      <c r="GU93" s="116"/>
      <c r="GV93" s="116"/>
      <c r="GW93" s="116"/>
      <c r="GX93" s="116"/>
      <c r="GY93" s="116"/>
      <c r="GZ93" s="116"/>
      <c r="HA93" s="116"/>
      <c r="HB93" s="116"/>
      <c r="HC93" s="116"/>
      <c r="HD93" s="116"/>
      <c r="HE93" s="116"/>
      <c r="HF93" s="116"/>
      <c r="HG93" s="116"/>
      <c r="HH93" s="116"/>
      <c r="HI93" s="116"/>
      <c r="HJ93" s="116"/>
      <c r="HK93" s="116"/>
      <c r="HL93" s="116"/>
      <c r="HM93" s="116"/>
      <c r="HN93" s="116"/>
      <c r="HO93" s="116"/>
      <c r="HP93" s="116"/>
      <c r="HQ93" s="116"/>
      <c r="HR93" s="116"/>
      <c r="HS93" s="116"/>
      <c r="HT93" s="116"/>
      <c r="HU93" s="116"/>
      <c r="HV93" s="116"/>
      <c r="HW93" s="116"/>
      <c r="HX93" s="116"/>
      <c r="HY93" s="116"/>
      <c r="HZ93" s="116"/>
      <c r="IA93" s="116"/>
      <c r="IB93" s="116"/>
      <c r="IC93" s="116"/>
      <c r="ID93" s="116"/>
      <c r="IE93" s="116"/>
      <c r="IF93" s="116"/>
      <c r="IG93" s="116"/>
      <c r="IH93" s="116"/>
      <c r="II93" s="116"/>
      <c r="IJ93" s="116"/>
      <c r="IK93" s="116"/>
      <c r="IL93" s="116"/>
      <c r="IM93" s="116"/>
      <c r="IN93" s="79"/>
      <c r="IO93" s="79"/>
    </row>
    <row r="94" spans="1:249" s="130" customFormat="1" ht="16.5">
      <c r="A94" s="238"/>
      <c r="B94" s="118"/>
      <c r="C94" s="239"/>
      <c r="G94" s="225"/>
      <c r="H94" s="225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  <c r="DK94" s="116"/>
      <c r="DL94" s="116"/>
      <c r="DM94" s="116"/>
      <c r="DN94" s="116"/>
      <c r="DO94" s="116"/>
      <c r="DP94" s="116"/>
      <c r="DQ94" s="116"/>
      <c r="DR94" s="116"/>
      <c r="DS94" s="116"/>
      <c r="DT94" s="116"/>
      <c r="DU94" s="116"/>
      <c r="DV94" s="116"/>
      <c r="DW94" s="116"/>
      <c r="DX94" s="116"/>
      <c r="DY94" s="116"/>
      <c r="DZ94" s="116"/>
      <c r="EA94" s="116"/>
      <c r="EB94" s="116"/>
      <c r="EC94" s="116"/>
      <c r="ED94" s="116"/>
      <c r="EE94" s="116"/>
      <c r="EF94" s="116"/>
      <c r="EG94" s="116"/>
      <c r="EH94" s="116"/>
      <c r="EI94" s="116"/>
      <c r="EJ94" s="116"/>
      <c r="EK94" s="116"/>
      <c r="EL94" s="116"/>
      <c r="EM94" s="116"/>
      <c r="EN94" s="116"/>
      <c r="EO94" s="116"/>
      <c r="EP94" s="116"/>
      <c r="EQ94" s="116"/>
      <c r="ER94" s="116"/>
      <c r="ES94" s="116"/>
      <c r="ET94" s="116"/>
      <c r="EU94" s="116"/>
      <c r="EV94" s="116"/>
      <c r="EW94" s="116"/>
      <c r="EX94" s="116"/>
      <c r="EY94" s="116"/>
      <c r="EZ94" s="116"/>
      <c r="FA94" s="116"/>
      <c r="FB94" s="116"/>
      <c r="FC94" s="116"/>
      <c r="FD94" s="116"/>
      <c r="FE94" s="116"/>
      <c r="FF94" s="116"/>
      <c r="FG94" s="116"/>
      <c r="FH94" s="116"/>
      <c r="FI94" s="116"/>
      <c r="FJ94" s="116"/>
      <c r="FK94" s="116"/>
      <c r="FL94" s="116"/>
      <c r="FM94" s="116"/>
      <c r="FN94" s="116"/>
      <c r="FO94" s="116"/>
      <c r="FP94" s="116"/>
      <c r="FQ94" s="116"/>
      <c r="FR94" s="116"/>
      <c r="FS94" s="116"/>
      <c r="FT94" s="116"/>
      <c r="FU94" s="116"/>
      <c r="FV94" s="116"/>
      <c r="FW94" s="116"/>
      <c r="FX94" s="116"/>
      <c r="FY94" s="116"/>
      <c r="FZ94" s="116"/>
      <c r="GA94" s="116"/>
      <c r="GB94" s="116"/>
      <c r="GC94" s="116"/>
      <c r="GD94" s="116"/>
      <c r="GE94" s="116"/>
      <c r="GF94" s="116"/>
      <c r="GG94" s="116"/>
      <c r="GH94" s="116"/>
      <c r="GI94" s="116"/>
      <c r="GJ94" s="116"/>
      <c r="GK94" s="116"/>
      <c r="GL94" s="116"/>
      <c r="GM94" s="116"/>
      <c r="GN94" s="116"/>
      <c r="GO94" s="116"/>
      <c r="GP94" s="116"/>
      <c r="GQ94" s="116"/>
      <c r="GR94" s="116"/>
      <c r="GS94" s="116"/>
      <c r="GT94" s="116"/>
      <c r="GU94" s="116"/>
      <c r="GV94" s="116"/>
      <c r="GW94" s="116"/>
      <c r="GX94" s="116"/>
      <c r="GY94" s="116"/>
      <c r="GZ94" s="116"/>
      <c r="HA94" s="116"/>
      <c r="HB94" s="116"/>
      <c r="HC94" s="116"/>
      <c r="HD94" s="116"/>
      <c r="HE94" s="116"/>
      <c r="HF94" s="116"/>
      <c r="HG94" s="116"/>
      <c r="HH94" s="116"/>
      <c r="HI94" s="116"/>
      <c r="HJ94" s="116"/>
      <c r="HK94" s="116"/>
      <c r="HL94" s="116"/>
      <c r="HM94" s="116"/>
      <c r="HN94" s="116"/>
      <c r="HO94" s="116"/>
      <c r="HP94" s="116"/>
      <c r="HQ94" s="116"/>
      <c r="HR94" s="116"/>
      <c r="HS94" s="116"/>
      <c r="HT94" s="116"/>
      <c r="HU94" s="116"/>
      <c r="HV94" s="116"/>
      <c r="HW94" s="116"/>
      <c r="HX94" s="116"/>
      <c r="HY94" s="116"/>
      <c r="HZ94" s="116"/>
      <c r="IA94" s="116"/>
      <c r="IB94" s="116"/>
      <c r="IC94" s="116"/>
      <c r="ID94" s="116"/>
      <c r="IE94" s="116"/>
      <c r="IF94" s="116"/>
      <c r="IG94" s="116"/>
      <c r="IH94" s="116"/>
      <c r="II94" s="116"/>
      <c r="IJ94" s="116"/>
      <c r="IK94" s="116"/>
      <c r="IL94" s="116"/>
      <c r="IM94" s="116"/>
      <c r="IN94" s="79"/>
      <c r="IO94" s="79"/>
    </row>
    <row r="95" spans="1:249" s="130" customFormat="1" ht="16.5">
      <c r="A95" s="238"/>
      <c r="B95" s="118"/>
      <c r="C95" s="239"/>
      <c r="G95" s="225"/>
      <c r="H95" s="225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  <c r="DK95" s="116"/>
      <c r="DL95" s="116"/>
      <c r="DM95" s="116"/>
      <c r="DN95" s="116"/>
      <c r="DO95" s="116"/>
      <c r="DP95" s="116"/>
      <c r="DQ95" s="116"/>
      <c r="DR95" s="116"/>
      <c r="DS95" s="116"/>
      <c r="DT95" s="116"/>
      <c r="DU95" s="116"/>
      <c r="DV95" s="116"/>
      <c r="DW95" s="116"/>
      <c r="DX95" s="116"/>
      <c r="DY95" s="116"/>
      <c r="DZ95" s="116"/>
      <c r="EA95" s="116"/>
      <c r="EB95" s="116"/>
      <c r="EC95" s="116"/>
      <c r="ED95" s="116"/>
      <c r="EE95" s="116"/>
      <c r="EF95" s="116"/>
      <c r="EG95" s="116"/>
      <c r="EH95" s="116"/>
      <c r="EI95" s="116"/>
      <c r="EJ95" s="116"/>
      <c r="EK95" s="116"/>
      <c r="EL95" s="116"/>
      <c r="EM95" s="116"/>
      <c r="EN95" s="116"/>
      <c r="EO95" s="116"/>
      <c r="EP95" s="116"/>
      <c r="EQ95" s="116"/>
      <c r="ER95" s="116"/>
      <c r="ES95" s="116"/>
      <c r="ET95" s="116"/>
      <c r="EU95" s="116"/>
      <c r="EV95" s="116"/>
      <c r="EW95" s="116"/>
      <c r="EX95" s="116"/>
      <c r="EY95" s="116"/>
      <c r="EZ95" s="116"/>
      <c r="FA95" s="116"/>
      <c r="FB95" s="116"/>
      <c r="FC95" s="116"/>
      <c r="FD95" s="116"/>
      <c r="FE95" s="116"/>
      <c r="FF95" s="116"/>
      <c r="FG95" s="116"/>
      <c r="FH95" s="116"/>
      <c r="FI95" s="116"/>
      <c r="FJ95" s="116"/>
      <c r="FK95" s="116"/>
      <c r="FL95" s="116"/>
      <c r="FM95" s="116"/>
      <c r="FN95" s="116"/>
      <c r="FO95" s="116"/>
      <c r="FP95" s="116"/>
      <c r="FQ95" s="116"/>
      <c r="FR95" s="116"/>
      <c r="FS95" s="116"/>
      <c r="FT95" s="116"/>
      <c r="FU95" s="116"/>
      <c r="FV95" s="116"/>
      <c r="FW95" s="116"/>
      <c r="FX95" s="116"/>
      <c r="FY95" s="116"/>
      <c r="FZ95" s="116"/>
      <c r="GA95" s="116"/>
      <c r="GB95" s="116"/>
      <c r="GC95" s="116"/>
      <c r="GD95" s="116"/>
      <c r="GE95" s="116"/>
      <c r="GF95" s="116"/>
      <c r="GG95" s="116"/>
      <c r="GH95" s="116"/>
      <c r="GI95" s="116"/>
      <c r="GJ95" s="116"/>
      <c r="GK95" s="116"/>
      <c r="GL95" s="116"/>
      <c r="GM95" s="116"/>
      <c r="GN95" s="116"/>
      <c r="GO95" s="116"/>
      <c r="GP95" s="116"/>
      <c r="GQ95" s="116"/>
      <c r="GR95" s="116"/>
      <c r="GS95" s="116"/>
      <c r="GT95" s="116"/>
      <c r="GU95" s="116"/>
      <c r="GV95" s="116"/>
      <c r="GW95" s="116"/>
      <c r="GX95" s="116"/>
      <c r="GY95" s="116"/>
      <c r="GZ95" s="116"/>
      <c r="HA95" s="116"/>
      <c r="HB95" s="116"/>
      <c r="HC95" s="116"/>
      <c r="HD95" s="116"/>
      <c r="HE95" s="116"/>
      <c r="HF95" s="116"/>
      <c r="HG95" s="116"/>
      <c r="HH95" s="116"/>
      <c r="HI95" s="116"/>
      <c r="HJ95" s="116"/>
      <c r="HK95" s="116"/>
      <c r="HL95" s="116"/>
      <c r="HM95" s="116"/>
      <c r="HN95" s="116"/>
      <c r="HO95" s="116"/>
      <c r="HP95" s="116"/>
      <c r="HQ95" s="116"/>
      <c r="HR95" s="116"/>
      <c r="HS95" s="116"/>
      <c r="HT95" s="116"/>
      <c r="HU95" s="116"/>
      <c r="HV95" s="116"/>
      <c r="HW95" s="116"/>
      <c r="HX95" s="116"/>
      <c r="HY95" s="116"/>
      <c r="HZ95" s="116"/>
      <c r="IA95" s="116"/>
      <c r="IB95" s="116"/>
      <c r="IC95" s="116"/>
      <c r="ID95" s="116"/>
      <c r="IE95" s="116"/>
      <c r="IF95" s="116"/>
      <c r="IG95" s="116"/>
      <c r="IH95" s="116"/>
      <c r="II95" s="116"/>
      <c r="IJ95" s="116"/>
      <c r="IK95" s="116"/>
      <c r="IL95" s="116"/>
      <c r="IM95" s="116"/>
      <c r="IN95" s="79"/>
      <c r="IO95" s="79"/>
    </row>
    <row r="96" spans="1:249" s="130" customFormat="1" ht="16.5">
      <c r="A96" s="238"/>
      <c r="B96" s="118"/>
      <c r="C96" s="239"/>
      <c r="G96" s="225"/>
      <c r="H96" s="225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  <c r="DK96" s="116"/>
      <c r="DL96" s="116"/>
      <c r="DM96" s="116"/>
      <c r="DN96" s="116"/>
      <c r="DO96" s="116"/>
      <c r="DP96" s="116"/>
      <c r="DQ96" s="116"/>
      <c r="DR96" s="116"/>
      <c r="DS96" s="116"/>
      <c r="DT96" s="116"/>
      <c r="DU96" s="116"/>
      <c r="DV96" s="116"/>
      <c r="DW96" s="116"/>
      <c r="DX96" s="116"/>
      <c r="DY96" s="116"/>
      <c r="DZ96" s="116"/>
      <c r="EA96" s="116"/>
      <c r="EB96" s="116"/>
      <c r="EC96" s="116"/>
      <c r="ED96" s="116"/>
      <c r="EE96" s="116"/>
      <c r="EF96" s="116"/>
      <c r="EG96" s="116"/>
      <c r="EH96" s="116"/>
      <c r="EI96" s="116"/>
      <c r="EJ96" s="116"/>
      <c r="EK96" s="116"/>
      <c r="EL96" s="116"/>
      <c r="EM96" s="116"/>
      <c r="EN96" s="116"/>
      <c r="EO96" s="116"/>
      <c r="EP96" s="116"/>
      <c r="EQ96" s="116"/>
      <c r="ER96" s="116"/>
      <c r="ES96" s="116"/>
      <c r="ET96" s="116"/>
      <c r="EU96" s="116"/>
      <c r="EV96" s="116"/>
      <c r="EW96" s="116"/>
      <c r="EX96" s="116"/>
      <c r="EY96" s="116"/>
      <c r="EZ96" s="116"/>
      <c r="FA96" s="116"/>
      <c r="FB96" s="116"/>
      <c r="FC96" s="116"/>
      <c r="FD96" s="116"/>
      <c r="FE96" s="116"/>
      <c r="FF96" s="116"/>
      <c r="FG96" s="116"/>
      <c r="FH96" s="116"/>
      <c r="FI96" s="116"/>
      <c r="FJ96" s="116"/>
      <c r="FK96" s="116"/>
      <c r="FL96" s="116"/>
      <c r="FM96" s="116"/>
      <c r="FN96" s="116"/>
      <c r="FO96" s="116"/>
      <c r="FP96" s="116"/>
      <c r="FQ96" s="116"/>
      <c r="FR96" s="116"/>
      <c r="FS96" s="116"/>
      <c r="FT96" s="116"/>
      <c r="FU96" s="116"/>
      <c r="FV96" s="116"/>
      <c r="FW96" s="116"/>
      <c r="FX96" s="116"/>
      <c r="FY96" s="116"/>
      <c r="FZ96" s="116"/>
      <c r="GA96" s="116"/>
      <c r="GB96" s="116"/>
      <c r="GC96" s="116"/>
      <c r="GD96" s="116"/>
      <c r="GE96" s="116"/>
      <c r="GF96" s="116"/>
      <c r="GG96" s="116"/>
      <c r="GH96" s="116"/>
      <c r="GI96" s="116"/>
      <c r="GJ96" s="116"/>
      <c r="GK96" s="116"/>
      <c r="GL96" s="116"/>
      <c r="GM96" s="116"/>
      <c r="GN96" s="116"/>
      <c r="GO96" s="116"/>
      <c r="GP96" s="116"/>
      <c r="GQ96" s="116"/>
      <c r="GR96" s="116"/>
      <c r="GS96" s="116"/>
      <c r="GT96" s="116"/>
      <c r="GU96" s="116"/>
      <c r="GV96" s="116"/>
      <c r="GW96" s="116"/>
      <c r="GX96" s="116"/>
      <c r="GY96" s="116"/>
      <c r="GZ96" s="116"/>
      <c r="HA96" s="116"/>
      <c r="HB96" s="116"/>
      <c r="HC96" s="116"/>
      <c r="HD96" s="116"/>
      <c r="HE96" s="116"/>
      <c r="HF96" s="116"/>
      <c r="HG96" s="116"/>
      <c r="HH96" s="116"/>
      <c r="HI96" s="116"/>
      <c r="HJ96" s="116"/>
      <c r="HK96" s="116"/>
      <c r="HL96" s="116"/>
      <c r="HM96" s="116"/>
      <c r="HN96" s="116"/>
      <c r="HO96" s="116"/>
      <c r="HP96" s="116"/>
      <c r="HQ96" s="116"/>
      <c r="HR96" s="116"/>
      <c r="HS96" s="116"/>
      <c r="HT96" s="116"/>
      <c r="HU96" s="116"/>
      <c r="HV96" s="116"/>
      <c r="HW96" s="116"/>
      <c r="HX96" s="116"/>
      <c r="HY96" s="116"/>
      <c r="HZ96" s="116"/>
      <c r="IA96" s="116"/>
      <c r="IB96" s="116"/>
      <c r="IC96" s="116"/>
      <c r="ID96" s="116"/>
      <c r="IE96" s="116"/>
      <c r="IF96" s="116"/>
      <c r="IG96" s="116"/>
      <c r="IH96" s="116"/>
      <c r="II96" s="116"/>
      <c r="IJ96" s="116"/>
      <c r="IK96" s="116"/>
      <c r="IL96" s="116"/>
      <c r="IM96" s="116"/>
      <c r="IN96" s="79"/>
      <c r="IO96" s="79"/>
    </row>
    <row r="97" spans="1:249" s="130" customFormat="1" ht="16.5">
      <c r="A97" s="238"/>
      <c r="B97" s="118"/>
      <c r="C97" s="239"/>
      <c r="G97" s="225"/>
      <c r="H97" s="225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  <c r="DK97" s="116"/>
      <c r="DL97" s="116"/>
      <c r="DM97" s="116"/>
      <c r="DN97" s="116"/>
      <c r="DO97" s="116"/>
      <c r="DP97" s="116"/>
      <c r="DQ97" s="116"/>
      <c r="DR97" s="116"/>
      <c r="DS97" s="116"/>
      <c r="DT97" s="116"/>
      <c r="DU97" s="116"/>
      <c r="DV97" s="116"/>
      <c r="DW97" s="116"/>
      <c r="DX97" s="116"/>
      <c r="DY97" s="116"/>
      <c r="DZ97" s="116"/>
      <c r="EA97" s="116"/>
      <c r="EB97" s="116"/>
      <c r="EC97" s="116"/>
      <c r="ED97" s="116"/>
      <c r="EE97" s="116"/>
      <c r="EF97" s="116"/>
      <c r="EG97" s="116"/>
      <c r="EH97" s="116"/>
      <c r="EI97" s="116"/>
      <c r="EJ97" s="116"/>
      <c r="EK97" s="116"/>
      <c r="EL97" s="116"/>
      <c r="EM97" s="116"/>
      <c r="EN97" s="116"/>
      <c r="EO97" s="116"/>
      <c r="EP97" s="116"/>
      <c r="EQ97" s="116"/>
      <c r="ER97" s="116"/>
      <c r="ES97" s="116"/>
      <c r="ET97" s="116"/>
      <c r="EU97" s="116"/>
      <c r="EV97" s="116"/>
      <c r="EW97" s="116"/>
      <c r="EX97" s="116"/>
      <c r="EY97" s="116"/>
      <c r="EZ97" s="116"/>
      <c r="FA97" s="116"/>
      <c r="FB97" s="116"/>
      <c r="FC97" s="116"/>
      <c r="FD97" s="116"/>
      <c r="FE97" s="116"/>
      <c r="FF97" s="116"/>
      <c r="FG97" s="116"/>
      <c r="FH97" s="116"/>
      <c r="FI97" s="116"/>
      <c r="FJ97" s="116"/>
      <c r="FK97" s="116"/>
      <c r="FL97" s="116"/>
      <c r="FM97" s="116"/>
      <c r="FN97" s="116"/>
      <c r="FO97" s="116"/>
      <c r="FP97" s="116"/>
      <c r="FQ97" s="116"/>
      <c r="FR97" s="116"/>
      <c r="FS97" s="116"/>
      <c r="FT97" s="116"/>
      <c r="FU97" s="116"/>
      <c r="FV97" s="116"/>
      <c r="FW97" s="116"/>
      <c r="FX97" s="116"/>
      <c r="FY97" s="116"/>
      <c r="FZ97" s="116"/>
      <c r="GA97" s="116"/>
      <c r="GB97" s="116"/>
      <c r="GC97" s="116"/>
      <c r="GD97" s="116"/>
      <c r="GE97" s="116"/>
      <c r="GF97" s="116"/>
      <c r="GG97" s="116"/>
      <c r="GH97" s="116"/>
      <c r="GI97" s="116"/>
      <c r="GJ97" s="116"/>
      <c r="GK97" s="116"/>
      <c r="GL97" s="116"/>
      <c r="GM97" s="116"/>
      <c r="GN97" s="116"/>
      <c r="GO97" s="116"/>
      <c r="GP97" s="116"/>
      <c r="GQ97" s="116"/>
      <c r="GR97" s="116"/>
      <c r="GS97" s="116"/>
      <c r="GT97" s="116"/>
      <c r="GU97" s="116"/>
      <c r="GV97" s="116"/>
      <c r="GW97" s="116"/>
      <c r="GX97" s="116"/>
      <c r="GY97" s="116"/>
      <c r="GZ97" s="116"/>
      <c r="HA97" s="116"/>
      <c r="HB97" s="116"/>
      <c r="HC97" s="116"/>
      <c r="HD97" s="116"/>
      <c r="HE97" s="116"/>
      <c r="HF97" s="116"/>
      <c r="HG97" s="116"/>
      <c r="HH97" s="116"/>
      <c r="HI97" s="116"/>
      <c r="HJ97" s="116"/>
      <c r="HK97" s="116"/>
      <c r="HL97" s="116"/>
      <c r="HM97" s="116"/>
      <c r="HN97" s="116"/>
      <c r="HO97" s="116"/>
      <c r="HP97" s="116"/>
      <c r="HQ97" s="116"/>
      <c r="HR97" s="116"/>
      <c r="HS97" s="116"/>
      <c r="HT97" s="116"/>
      <c r="HU97" s="116"/>
      <c r="HV97" s="116"/>
      <c r="HW97" s="116"/>
      <c r="HX97" s="116"/>
      <c r="HY97" s="116"/>
      <c r="HZ97" s="116"/>
      <c r="IA97" s="116"/>
      <c r="IB97" s="116"/>
      <c r="IC97" s="116"/>
      <c r="ID97" s="116"/>
      <c r="IE97" s="116"/>
      <c r="IF97" s="116"/>
      <c r="IG97" s="116"/>
      <c r="IH97" s="116"/>
      <c r="II97" s="116"/>
      <c r="IJ97" s="116"/>
      <c r="IK97" s="116"/>
      <c r="IL97" s="116"/>
      <c r="IM97" s="116"/>
      <c r="IN97" s="79"/>
      <c r="IO97" s="79"/>
    </row>
    <row r="98" spans="1:249" s="130" customFormat="1" ht="16.5">
      <c r="A98" s="238"/>
      <c r="B98" s="118"/>
      <c r="C98" s="239"/>
      <c r="G98" s="225"/>
      <c r="H98" s="225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  <c r="DK98" s="116"/>
      <c r="DL98" s="116"/>
      <c r="DM98" s="116"/>
      <c r="DN98" s="116"/>
      <c r="DO98" s="116"/>
      <c r="DP98" s="116"/>
      <c r="DQ98" s="116"/>
      <c r="DR98" s="116"/>
      <c r="DS98" s="116"/>
      <c r="DT98" s="116"/>
      <c r="DU98" s="116"/>
      <c r="DV98" s="116"/>
      <c r="DW98" s="116"/>
      <c r="DX98" s="116"/>
      <c r="DY98" s="116"/>
      <c r="DZ98" s="116"/>
      <c r="EA98" s="116"/>
      <c r="EB98" s="116"/>
      <c r="EC98" s="116"/>
      <c r="ED98" s="116"/>
      <c r="EE98" s="116"/>
      <c r="EF98" s="116"/>
      <c r="EG98" s="116"/>
      <c r="EH98" s="116"/>
      <c r="EI98" s="116"/>
      <c r="EJ98" s="116"/>
      <c r="EK98" s="116"/>
      <c r="EL98" s="116"/>
      <c r="EM98" s="116"/>
      <c r="EN98" s="116"/>
      <c r="EO98" s="116"/>
      <c r="EP98" s="116"/>
      <c r="EQ98" s="116"/>
      <c r="ER98" s="116"/>
      <c r="ES98" s="116"/>
      <c r="ET98" s="116"/>
      <c r="EU98" s="116"/>
      <c r="EV98" s="116"/>
      <c r="EW98" s="116"/>
      <c r="EX98" s="116"/>
      <c r="EY98" s="116"/>
      <c r="EZ98" s="116"/>
      <c r="FA98" s="116"/>
      <c r="FB98" s="116"/>
      <c r="FC98" s="116"/>
      <c r="FD98" s="116"/>
      <c r="FE98" s="116"/>
      <c r="FF98" s="116"/>
      <c r="FG98" s="116"/>
      <c r="FH98" s="116"/>
      <c r="FI98" s="116"/>
      <c r="FJ98" s="116"/>
      <c r="FK98" s="116"/>
      <c r="FL98" s="116"/>
      <c r="FM98" s="116"/>
      <c r="FN98" s="116"/>
      <c r="FO98" s="116"/>
      <c r="FP98" s="116"/>
      <c r="FQ98" s="116"/>
      <c r="FR98" s="116"/>
      <c r="FS98" s="116"/>
      <c r="FT98" s="116"/>
      <c r="FU98" s="116"/>
      <c r="FV98" s="116"/>
      <c r="FW98" s="116"/>
      <c r="FX98" s="116"/>
      <c r="FY98" s="116"/>
      <c r="FZ98" s="116"/>
      <c r="GA98" s="116"/>
      <c r="GB98" s="116"/>
      <c r="GC98" s="116"/>
      <c r="GD98" s="116"/>
      <c r="GE98" s="116"/>
      <c r="GF98" s="116"/>
      <c r="GG98" s="116"/>
      <c r="GH98" s="116"/>
      <c r="GI98" s="116"/>
      <c r="GJ98" s="116"/>
      <c r="GK98" s="116"/>
      <c r="GL98" s="116"/>
      <c r="GM98" s="116"/>
      <c r="GN98" s="116"/>
      <c r="GO98" s="116"/>
      <c r="GP98" s="116"/>
      <c r="GQ98" s="116"/>
      <c r="GR98" s="116"/>
      <c r="GS98" s="116"/>
      <c r="GT98" s="116"/>
      <c r="GU98" s="116"/>
      <c r="GV98" s="116"/>
      <c r="GW98" s="116"/>
      <c r="GX98" s="116"/>
      <c r="GY98" s="116"/>
      <c r="GZ98" s="116"/>
      <c r="HA98" s="116"/>
      <c r="HB98" s="116"/>
      <c r="HC98" s="116"/>
      <c r="HD98" s="116"/>
      <c r="HE98" s="116"/>
      <c r="HF98" s="116"/>
      <c r="HG98" s="116"/>
      <c r="HH98" s="116"/>
      <c r="HI98" s="116"/>
      <c r="HJ98" s="116"/>
      <c r="HK98" s="116"/>
      <c r="HL98" s="116"/>
      <c r="HM98" s="116"/>
      <c r="HN98" s="116"/>
      <c r="HO98" s="116"/>
      <c r="HP98" s="116"/>
      <c r="HQ98" s="116"/>
      <c r="HR98" s="116"/>
      <c r="HS98" s="116"/>
      <c r="HT98" s="116"/>
      <c r="HU98" s="116"/>
      <c r="HV98" s="116"/>
      <c r="HW98" s="116"/>
      <c r="HX98" s="116"/>
      <c r="HY98" s="116"/>
      <c r="HZ98" s="116"/>
      <c r="IA98" s="116"/>
      <c r="IB98" s="116"/>
      <c r="IC98" s="116"/>
      <c r="ID98" s="116"/>
      <c r="IE98" s="116"/>
      <c r="IF98" s="116"/>
      <c r="IG98" s="116"/>
      <c r="IH98" s="116"/>
      <c r="II98" s="116"/>
      <c r="IJ98" s="116"/>
      <c r="IK98" s="116"/>
      <c r="IL98" s="116"/>
      <c r="IM98" s="116"/>
      <c r="IN98" s="79"/>
      <c r="IO98" s="79"/>
    </row>
    <row r="99" spans="1:249" s="130" customFormat="1" ht="16.5">
      <c r="A99" s="238"/>
      <c r="B99" s="118"/>
      <c r="C99" s="239"/>
      <c r="G99" s="225"/>
      <c r="H99" s="225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  <c r="DK99" s="116"/>
      <c r="DL99" s="116"/>
      <c r="DM99" s="116"/>
      <c r="DN99" s="116"/>
      <c r="DO99" s="116"/>
      <c r="DP99" s="116"/>
      <c r="DQ99" s="116"/>
      <c r="DR99" s="116"/>
      <c r="DS99" s="116"/>
      <c r="DT99" s="116"/>
      <c r="DU99" s="116"/>
      <c r="DV99" s="116"/>
      <c r="DW99" s="116"/>
      <c r="DX99" s="116"/>
      <c r="DY99" s="116"/>
      <c r="DZ99" s="116"/>
      <c r="EA99" s="116"/>
      <c r="EB99" s="116"/>
      <c r="EC99" s="116"/>
      <c r="ED99" s="116"/>
      <c r="EE99" s="116"/>
      <c r="EF99" s="116"/>
      <c r="EG99" s="116"/>
      <c r="EH99" s="116"/>
      <c r="EI99" s="116"/>
      <c r="EJ99" s="116"/>
      <c r="EK99" s="116"/>
      <c r="EL99" s="116"/>
      <c r="EM99" s="116"/>
      <c r="EN99" s="116"/>
      <c r="EO99" s="116"/>
      <c r="EP99" s="116"/>
      <c r="EQ99" s="116"/>
      <c r="ER99" s="116"/>
      <c r="ES99" s="116"/>
      <c r="ET99" s="116"/>
      <c r="EU99" s="116"/>
      <c r="EV99" s="116"/>
      <c r="EW99" s="116"/>
      <c r="EX99" s="116"/>
      <c r="EY99" s="116"/>
      <c r="EZ99" s="116"/>
      <c r="FA99" s="116"/>
      <c r="FB99" s="116"/>
      <c r="FC99" s="116"/>
      <c r="FD99" s="116"/>
      <c r="FE99" s="116"/>
      <c r="FF99" s="116"/>
      <c r="FG99" s="116"/>
      <c r="FH99" s="116"/>
      <c r="FI99" s="116"/>
      <c r="FJ99" s="116"/>
      <c r="FK99" s="116"/>
      <c r="FL99" s="116"/>
      <c r="FM99" s="116"/>
      <c r="FN99" s="116"/>
      <c r="FO99" s="116"/>
      <c r="FP99" s="116"/>
      <c r="FQ99" s="116"/>
      <c r="FR99" s="116"/>
      <c r="FS99" s="116"/>
      <c r="FT99" s="116"/>
      <c r="FU99" s="116"/>
      <c r="FV99" s="116"/>
      <c r="FW99" s="116"/>
      <c r="FX99" s="116"/>
      <c r="FY99" s="116"/>
      <c r="FZ99" s="116"/>
      <c r="GA99" s="116"/>
      <c r="GB99" s="116"/>
      <c r="GC99" s="116"/>
      <c r="GD99" s="116"/>
      <c r="GE99" s="116"/>
      <c r="GF99" s="116"/>
      <c r="GG99" s="116"/>
      <c r="GH99" s="116"/>
      <c r="GI99" s="116"/>
      <c r="GJ99" s="116"/>
      <c r="GK99" s="116"/>
      <c r="GL99" s="116"/>
      <c r="GM99" s="116"/>
      <c r="GN99" s="116"/>
      <c r="GO99" s="116"/>
      <c r="GP99" s="116"/>
      <c r="GQ99" s="116"/>
      <c r="GR99" s="116"/>
      <c r="GS99" s="116"/>
      <c r="GT99" s="116"/>
      <c r="GU99" s="116"/>
      <c r="GV99" s="116"/>
      <c r="GW99" s="116"/>
      <c r="GX99" s="116"/>
      <c r="GY99" s="116"/>
      <c r="GZ99" s="116"/>
      <c r="HA99" s="116"/>
      <c r="HB99" s="116"/>
      <c r="HC99" s="116"/>
      <c r="HD99" s="116"/>
      <c r="HE99" s="116"/>
      <c r="HF99" s="116"/>
      <c r="HG99" s="116"/>
      <c r="HH99" s="116"/>
      <c r="HI99" s="116"/>
      <c r="HJ99" s="116"/>
      <c r="HK99" s="116"/>
      <c r="HL99" s="116"/>
      <c r="HM99" s="116"/>
      <c r="HN99" s="116"/>
      <c r="HO99" s="116"/>
      <c r="HP99" s="116"/>
      <c r="HQ99" s="116"/>
      <c r="HR99" s="116"/>
      <c r="HS99" s="116"/>
      <c r="HT99" s="116"/>
      <c r="HU99" s="116"/>
      <c r="HV99" s="116"/>
      <c r="HW99" s="116"/>
      <c r="HX99" s="116"/>
      <c r="HY99" s="116"/>
      <c r="HZ99" s="116"/>
      <c r="IA99" s="116"/>
      <c r="IB99" s="116"/>
      <c r="IC99" s="116"/>
      <c r="ID99" s="116"/>
      <c r="IE99" s="116"/>
      <c r="IF99" s="116"/>
      <c r="IG99" s="116"/>
      <c r="IH99" s="116"/>
      <c r="II99" s="116"/>
      <c r="IJ99" s="116"/>
      <c r="IK99" s="116"/>
      <c r="IL99" s="116"/>
      <c r="IM99" s="116"/>
      <c r="IN99" s="79"/>
      <c r="IO99" s="79"/>
    </row>
    <row r="100" spans="1:249" s="130" customFormat="1" ht="16.5">
      <c r="A100" s="238"/>
      <c r="B100" s="118"/>
      <c r="C100" s="239"/>
      <c r="G100" s="225"/>
      <c r="H100" s="225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  <c r="DK100" s="116"/>
      <c r="DL100" s="116"/>
      <c r="DM100" s="116"/>
      <c r="DN100" s="116"/>
      <c r="DO100" s="116"/>
      <c r="DP100" s="116"/>
      <c r="DQ100" s="116"/>
      <c r="DR100" s="116"/>
      <c r="DS100" s="116"/>
      <c r="DT100" s="116"/>
      <c r="DU100" s="116"/>
      <c r="DV100" s="116"/>
      <c r="DW100" s="116"/>
      <c r="DX100" s="116"/>
      <c r="DY100" s="116"/>
      <c r="DZ100" s="116"/>
      <c r="EA100" s="116"/>
      <c r="EB100" s="116"/>
      <c r="EC100" s="116"/>
      <c r="ED100" s="116"/>
      <c r="EE100" s="116"/>
      <c r="EF100" s="116"/>
      <c r="EG100" s="116"/>
      <c r="EH100" s="116"/>
      <c r="EI100" s="116"/>
      <c r="EJ100" s="116"/>
      <c r="EK100" s="116"/>
      <c r="EL100" s="116"/>
      <c r="EM100" s="116"/>
      <c r="EN100" s="116"/>
      <c r="EO100" s="116"/>
      <c r="EP100" s="116"/>
      <c r="EQ100" s="116"/>
      <c r="ER100" s="116"/>
      <c r="ES100" s="116"/>
      <c r="ET100" s="116"/>
      <c r="EU100" s="116"/>
      <c r="EV100" s="116"/>
      <c r="EW100" s="116"/>
      <c r="EX100" s="116"/>
      <c r="EY100" s="116"/>
      <c r="EZ100" s="116"/>
      <c r="FA100" s="116"/>
      <c r="FB100" s="116"/>
      <c r="FC100" s="116"/>
      <c r="FD100" s="116"/>
      <c r="FE100" s="116"/>
      <c r="FF100" s="116"/>
      <c r="FG100" s="116"/>
      <c r="FH100" s="116"/>
      <c r="FI100" s="116"/>
      <c r="FJ100" s="116"/>
      <c r="FK100" s="116"/>
      <c r="FL100" s="116"/>
      <c r="FM100" s="116"/>
      <c r="FN100" s="116"/>
      <c r="FO100" s="116"/>
      <c r="FP100" s="116"/>
      <c r="FQ100" s="116"/>
      <c r="FR100" s="116"/>
      <c r="FS100" s="116"/>
      <c r="FT100" s="116"/>
      <c r="FU100" s="116"/>
      <c r="FV100" s="116"/>
      <c r="FW100" s="116"/>
      <c r="FX100" s="116"/>
      <c r="FY100" s="116"/>
      <c r="FZ100" s="116"/>
      <c r="GA100" s="116"/>
      <c r="GB100" s="116"/>
      <c r="GC100" s="116"/>
      <c r="GD100" s="116"/>
      <c r="GE100" s="116"/>
      <c r="GF100" s="116"/>
      <c r="GG100" s="116"/>
      <c r="GH100" s="116"/>
      <c r="GI100" s="116"/>
      <c r="GJ100" s="116"/>
      <c r="GK100" s="116"/>
      <c r="GL100" s="116"/>
      <c r="GM100" s="116"/>
      <c r="GN100" s="116"/>
      <c r="GO100" s="116"/>
      <c r="GP100" s="116"/>
      <c r="GQ100" s="116"/>
      <c r="GR100" s="116"/>
      <c r="GS100" s="116"/>
      <c r="GT100" s="116"/>
      <c r="GU100" s="116"/>
      <c r="GV100" s="116"/>
      <c r="GW100" s="116"/>
      <c r="GX100" s="116"/>
      <c r="GY100" s="116"/>
      <c r="GZ100" s="116"/>
      <c r="HA100" s="116"/>
      <c r="HB100" s="116"/>
      <c r="HC100" s="116"/>
      <c r="HD100" s="116"/>
      <c r="HE100" s="116"/>
      <c r="HF100" s="116"/>
      <c r="HG100" s="116"/>
      <c r="HH100" s="116"/>
      <c r="HI100" s="116"/>
      <c r="HJ100" s="116"/>
      <c r="HK100" s="116"/>
      <c r="HL100" s="116"/>
      <c r="HM100" s="116"/>
      <c r="HN100" s="116"/>
      <c r="HO100" s="116"/>
      <c r="HP100" s="116"/>
      <c r="HQ100" s="116"/>
      <c r="HR100" s="116"/>
      <c r="HS100" s="116"/>
      <c r="HT100" s="116"/>
      <c r="HU100" s="116"/>
      <c r="HV100" s="116"/>
      <c r="HW100" s="116"/>
      <c r="HX100" s="116"/>
      <c r="HY100" s="116"/>
      <c r="HZ100" s="116"/>
      <c r="IA100" s="116"/>
      <c r="IB100" s="116"/>
      <c r="IC100" s="116"/>
      <c r="ID100" s="116"/>
      <c r="IE100" s="116"/>
      <c r="IF100" s="116"/>
      <c r="IG100" s="116"/>
      <c r="IH100" s="116"/>
      <c r="II100" s="116"/>
      <c r="IJ100" s="116"/>
      <c r="IK100" s="116"/>
      <c r="IL100" s="116"/>
      <c r="IM100" s="116"/>
      <c r="IN100" s="79"/>
      <c r="IO100" s="79"/>
    </row>
    <row r="101" spans="1:249" s="130" customFormat="1" ht="16.5">
      <c r="A101" s="238"/>
      <c r="B101" s="118"/>
      <c r="C101" s="239"/>
      <c r="G101" s="225"/>
      <c r="H101" s="225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  <c r="DK101" s="116"/>
      <c r="DL101" s="116"/>
      <c r="DM101" s="116"/>
      <c r="DN101" s="116"/>
      <c r="DO101" s="116"/>
      <c r="DP101" s="116"/>
      <c r="DQ101" s="116"/>
      <c r="DR101" s="116"/>
      <c r="DS101" s="116"/>
      <c r="DT101" s="116"/>
      <c r="DU101" s="116"/>
      <c r="DV101" s="116"/>
      <c r="DW101" s="116"/>
      <c r="DX101" s="116"/>
      <c r="DY101" s="116"/>
      <c r="DZ101" s="116"/>
      <c r="EA101" s="116"/>
      <c r="EB101" s="116"/>
      <c r="EC101" s="116"/>
      <c r="ED101" s="116"/>
      <c r="EE101" s="116"/>
      <c r="EF101" s="116"/>
      <c r="EG101" s="116"/>
      <c r="EH101" s="116"/>
      <c r="EI101" s="116"/>
      <c r="EJ101" s="116"/>
      <c r="EK101" s="116"/>
      <c r="EL101" s="116"/>
      <c r="EM101" s="116"/>
      <c r="EN101" s="116"/>
      <c r="EO101" s="116"/>
      <c r="EP101" s="116"/>
      <c r="EQ101" s="116"/>
      <c r="ER101" s="116"/>
      <c r="ES101" s="116"/>
      <c r="ET101" s="116"/>
      <c r="EU101" s="116"/>
      <c r="EV101" s="116"/>
      <c r="EW101" s="116"/>
      <c r="EX101" s="116"/>
      <c r="EY101" s="116"/>
      <c r="EZ101" s="116"/>
      <c r="FA101" s="116"/>
      <c r="FB101" s="116"/>
      <c r="FC101" s="116"/>
      <c r="FD101" s="116"/>
      <c r="FE101" s="116"/>
      <c r="FF101" s="116"/>
      <c r="FG101" s="116"/>
      <c r="FH101" s="116"/>
      <c r="FI101" s="116"/>
      <c r="FJ101" s="116"/>
      <c r="FK101" s="116"/>
      <c r="FL101" s="116"/>
      <c r="FM101" s="116"/>
      <c r="FN101" s="116"/>
      <c r="FO101" s="116"/>
      <c r="FP101" s="116"/>
      <c r="FQ101" s="116"/>
      <c r="FR101" s="116"/>
      <c r="FS101" s="116"/>
      <c r="FT101" s="116"/>
      <c r="FU101" s="116"/>
      <c r="FV101" s="116"/>
      <c r="FW101" s="116"/>
      <c r="FX101" s="116"/>
      <c r="FY101" s="116"/>
      <c r="FZ101" s="116"/>
      <c r="GA101" s="116"/>
      <c r="GB101" s="116"/>
      <c r="GC101" s="116"/>
      <c r="GD101" s="116"/>
      <c r="GE101" s="116"/>
      <c r="GF101" s="116"/>
      <c r="GG101" s="116"/>
      <c r="GH101" s="116"/>
      <c r="GI101" s="116"/>
      <c r="GJ101" s="116"/>
      <c r="GK101" s="116"/>
      <c r="GL101" s="116"/>
      <c r="GM101" s="116"/>
      <c r="GN101" s="116"/>
      <c r="GO101" s="116"/>
      <c r="GP101" s="116"/>
      <c r="GQ101" s="116"/>
      <c r="GR101" s="116"/>
      <c r="GS101" s="116"/>
      <c r="GT101" s="116"/>
      <c r="GU101" s="116"/>
      <c r="GV101" s="116"/>
      <c r="GW101" s="116"/>
      <c r="GX101" s="116"/>
      <c r="GY101" s="116"/>
      <c r="GZ101" s="116"/>
      <c r="HA101" s="116"/>
      <c r="HB101" s="116"/>
      <c r="HC101" s="116"/>
      <c r="HD101" s="116"/>
      <c r="HE101" s="116"/>
      <c r="HF101" s="116"/>
      <c r="HG101" s="116"/>
      <c r="HH101" s="116"/>
      <c r="HI101" s="116"/>
      <c r="HJ101" s="116"/>
      <c r="HK101" s="116"/>
      <c r="HL101" s="116"/>
      <c r="HM101" s="116"/>
      <c r="HN101" s="116"/>
      <c r="HO101" s="116"/>
      <c r="HP101" s="116"/>
      <c r="HQ101" s="116"/>
      <c r="HR101" s="116"/>
      <c r="HS101" s="116"/>
      <c r="HT101" s="116"/>
      <c r="HU101" s="116"/>
      <c r="HV101" s="116"/>
      <c r="HW101" s="116"/>
      <c r="HX101" s="116"/>
      <c r="HY101" s="116"/>
      <c r="HZ101" s="116"/>
      <c r="IA101" s="116"/>
      <c r="IB101" s="116"/>
      <c r="IC101" s="116"/>
      <c r="ID101" s="116"/>
      <c r="IE101" s="116"/>
      <c r="IF101" s="116"/>
      <c r="IG101" s="116"/>
      <c r="IH101" s="116"/>
      <c r="II101" s="116"/>
      <c r="IJ101" s="116"/>
      <c r="IK101" s="116"/>
      <c r="IL101" s="116"/>
      <c r="IM101" s="116"/>
      <c r="IN101" s="79"/>
      <c r="IO101" s="79"/>
    </row>
    <row r="102" spans="1:249" s="130" customFormat="1" ht="16.5">
      <c r="A102" s="238"/>
      <c r="B102" s="118"/>
      <c r="C102" s="239"/>
      <c r="G102" s="225"/>
      <c r="H102" s="225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  <c r="DK102" s="116"/>
      <c r="DL102" s="116"/>
      <c r="DM102" s="116"/>
      <c r="DN102" s="116"/>
      <c r="DO102" s="116"/>
      <c r="DP102" s="116"/>
      <c r="DQ102" s="116"/>
      <c r="DR102" s="116"/>
      <c r="DS102" s="116"/>
      <c r="DT102" s="116"/>
      <c r="DU102" s="116"/>
      <c r="DV102" s="116"/>
      <c r="DW102" s="116"/>
      <c r="DX102" s="116"/>
      <c r="DY102" s="116"/>
      <c r="DZ102" s="116"/>
      <c r="EA102" s="116"/>
      <c r="EB102" s="116"/>
      <c r="EC102" s="116"/>
      <c r="ED102" s="116"/>
      <c r="EE102" s="116"/>
      <c r="EF102" s="116"/>
      <c r="EG102" s="116"/>
      <c r="EH102" s="116"/>
      <c r="EI102" s="116"/>
      <c r="EJ102" s="116"/>
      <c r="EK102" s="116"/>
      <c r="EL102" s="116"/>
      <c r="EM102" s="116"/>
      <c r="EN102" s="116"/>
      <c r="EO102" s="116"/>
      <c r="EP102" s="116"/>
      <c r="EQ102" s="116"/>
      <c r="ER102" s="116"/>
      <c r="ES102" s="116"/>
      <c r="ET102" s="116"/>
      <c r="EU102" s="116"/>
      <c r="EV102" s="116"/>
      <c r="EW102" s="116"/>
      <c r="EX102" s="116"/>
      <c r="EY102" s="116"/>
      <c r="EZ102" s="116"/>
      <c r="FA102" s="116"/>
      <c r="FB102" s="116"/>
      <c r="FC102" s="116"/>
      <c r="FD102" s="116"/>
      <c r="FE102" s="116"/>
      <c r="FF102" s="116"/>
      <c r="FG102" s="116"/>
      <c r="FH102" s="116"/>
      <c r="FI102" s="116"/>
      <c r="FJ102" s="116"/>
      <c r="FK102" s="116"/>
      <c r="FL102" s="116"/>
      <c r="FM102" s="116"/>
      <c r="FN102" s="116"/>
      <c r="FO102" s="116"/>
      <c r="FP102" s="116"/>
      <c r="FQ102" s="116"/>
      <c r="FR102" s="116"/>
      <c r="FS102" s="116"/>
      <c r="FT102" s="116"/>
      <c r="FU102" s="116"/>
      <c r="FV102" s="116"/>
      <c r="FW102" s="116"/>
      <c r="FX102" s="116"/>
      <c r="FY102" s="116"/>
      <c r="FZ102" s="116"/>
      <c r="GA102" s="116"/>
      <c r="GB102" s="116"/>
      <c r="GC102" s="116"/>
      <c r="GD102" s="116"/>
      <c r="GE102" s="116"/>
      <c r="GF102" s="116"/>
      <c r="GG102" s="116"/>
      <c r="GH102" s="116"/>
      <c r="GI102" s="116"/>
      <c r="GJ102" s="116"/>
      <c r="GK102" s="116"/>
      <c r="GL102" s="116"/>
      <c r="GM102" s="116"/>
      <c r="GN102" s="116"/>
      <c r="GO102" s="116"/>
      <c r="GP102" s="116"/>
      <c r="GQ102" s="116"/>
      <c r="GR102" s="116"/>
      <c r="GS102" s="116"/>
      <c r="GT102" s="116"/>
      <c r="GU102" s="116"/>
      <c r="GV102" s="116"/>
      <c r="GW102" s="116"/>
      <c r="GX102" s="116"/>
      <c r="GY102" s="116"/>
      <c r="GZ102" s="116"/>
      <c r="HA102" s="116"/>
      <c r="HB102" s="116"/>
      <c r="HC102" s="116"/>
      <c r="HD102" s="116"/>
      <c r="HE102" s="116"/>
      <c r="HF102" s="116"/>
      <c r="HG102" s="116"/>
      <c r="HH102" s="116"/>
      <c r="HI102" s="116"/>
      <c r="HJ102" s="116"/>
      <c r="HK102" s="116"/>
      <c r="HL102" s="116"/>
      <c r="HM102" s="116"/>
      <c r="HN102" s="116"/>
      <c r="HO102" s="116"/>
      <c r="HP102" s="116"/>
      <c r="HQ102" s="116"/>
      <c r="HR102" s="116"/>
      <c r="HS102" s="116"/>
      <c r="HT102" s="116"/>
      <c r="HU102" s="116"/>
      <c r="HV102" s="116"/>
      <c r="HW102" s="116"/>
      <c r="HX102" s="116"/>
      <c r="HY102" s="116"/>
      <c r="HZ102" s="116"/>
      <c r="IA102" s="116"/>
      <c r="IB102" s="116"/>
      <c r="IC102" s="116"/>
      <c r="ID102" s="116"/>
      <c r="IE102" s="116"/>
      <c r="IF102" s="116"/>
      <c r="IG102" s="116"/>
      <c r="IH102" s="116"/>
      <c r="II102" s="116"/>
      <c r="IJ102" s="116"/>
      <c r="IK102" s="116"/>
      <c r="IL102" s="116"/>
      <c r="IM102" s="116"/>
      <c r="IN102" s="79"/>
      <c r="IO102" s="79"/>
    </row>
    <row r="103" spans="1:249" s="130" customFormat="1" ht="16.5">
      <c r="A103" s="238"/>
      <c r="B103" s="118"/>
      <c r="C103" s="239"/>
      <c r="G103" s="225"/>
      <c r="H103" s="225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  <c r="DK103" s="116"/>
      <c r="DL103" s="116"/>
      <c r="DM103" s="116"/>
      <c r="DN103" s="116"/>
      <c r="DO103" s="116"/>
      <c r="DP103" s="116"/>
      <c r="DQ103" s="116"/>
      <c r="DR103" s="116"/>
      <c r="DS103" s="116"/>
      <c r="DT103" s="116"/>
      <c r="DU103" s="116"/>
      <c r="DV103" s="116"/>
      <c r="DW103" s="116"/>
      <c r="DX103" s="116"/>
      <c r="DY103" s="116"/>
      <c r="DZ103" s="116"/>
      <c r="EA103" s="116"/>
      <c r="EB103" s="116"/>
      <c r="EC103" s="116"/>
      <c r="ED103" s="116"/>
      <c r="EE103" s="116"/>
      <c r="EF103" s="116"/>
      <c r="EG103" s="116"/>
      <c r="EH103" s="116"/>
      <c r="EI103" s="116"/>
      <c r="EJ103" s="116"/>
      <c r="EK103" s="116"/>
      <c r="EL103" s="116"/>
      <c r="EM103" s="116"/>
      <c r="EN103" s="116"/>
      <c r="EO103" s="116"/>
      <c r="EP103" s="116"/>
      <c r="EQ103" s="116"/>
      <c r="ER103" s="116"/>
      <c r="ES103" s="116"/>
      <c r="ET103" s="116"/>
      <c r="EU103" s="116"/>
      <c r="EV103" s="116"/>
      <c r="EW103" s="116"/>
      <c r="EX103" s="116"/>
      <c r="EY103" s="116"/>
      <c r="EZ103" s="116"/>
      <c r="FA103" s="116"/>
      <c r="FB103" s="116"/>
      <c r="FC103" s="116"/>
      <c r="FD103" s="116"/>
      <c r="FE103" s="116"/>
      <c r="FF103" s="116"/>
      <c r="FG103" s="116"/>
      <c r="FH103" s="116"/>
      <c r="FI103" s="116"/>
      <c r="FJ103" s="116"/>
      <c r="FK103" s="116"/>
      <c r="FL103" s="116"/>
      <c r="FM103" s="116"/>
      <c r="FN103" s="116"/>
      <c r="FO103" s="116"/>
      <c r="FP103" s="116"/>
      <c r="FQ103" s="116"/>
      <c r="FR103" s="116"/>
      <c r="FS103" s="116"/>
      <c r="FT103" s="116"/>
      <c r="FU103" s="116"/>
      <c r="FV103" s="116"/>
      <c r="FW103" s="116"/>
      <c r="FX103" s="116"/>
      <c r="FY103" s="116"/>
      <c r="FZ103" s="116"/>
      <c r="GA103" s="116"/>
      <c r="GB103" s="116"/>
      <c r="GC103" s="116"/>
      <c r="GD103" s="116"/>
      <c r="GE103" s="116"/>
      <c r="GF103" s="116"/>
      <c r="GG103" s="116"/>
      <c r="GH103" s="116"/>
      <c r="GI103" s="116"/>
      <c r="GJ103" s="116"/>
      <c r="GK103" s="116"/>
      <c r="GL103" s="116"/>
      <c r="GM103" s="116"/>
      <c r="GN103" s="116"/>
      <c r="GO103" s="116"/>
      <c r="GP103" s="116"/>
      <c r="GQ103" s="116"/>
      <c r="GR103" s="116"/>
      <c r="GS103" s="116"/>
      <c r="GT103" s="116"/>
      <c r="GU103" s="116"/>
      <c r="GV103" s="116"/>
      <c r="GW103" s="116"/>
      <c r="GX103" s="116"/>
      <c r="GY103" s="116"/>
      <c r="GZ103" s="116"/>
      <c r="HA103" s="116"/>
      <c r="HB103" s="116"/>
      <c r="HC103" s="116"/>
      <c r="HD103" s="116"/>
      <c r="HE103" s="116"/>
      <c r="HF103" s="116"/>
      <c r="HG103" s="116"/>
      <c r="HH103" s="116"/>
      <c r="HI103" s="116"/>
      <c r="HJ103" s="116"/>
      <c r="HK103" s="116"/>
      <c r="HL103" s="116"/>
      <c r="HM103" s="116"/>
      <c r="HN103" s="116"/>
      <c r="HO103" s="116"/>
      <c r="HP103" s="116"/>
      <c r="HQ103" s="116"/>
      <c r="HR103" s="116"/>
      <c r="HS103" s="116"/>
      <c r="HT103" s="116"/>
      <c r="HU103" s="116"/>
      <c r="HV103" s="116"/>
      <c r="HW103" s="116"/>
      <c r="HX103" s="116"/>
      <c r="HY103" s="116"/>
      <c r="HZ103" s="116"/>
      <c r="IA103" s="116"/>
      <c r="IB103" s="116"/>
      <c r="IC103" s="116"/>
      <c r="ID103" s="116"/>
      <c r="IE103" s="116"/>
      <c r="IF103" s="116"/>
      <c r="IG103" s="116"/>
      <c r="IH103" s="116"/>
      <c r="II103" s="116"/>
      <c r="IJ103" s="116"/>
      <c r="IK103" s="116"/>
      <c r="IL103" s="116"/>
      <c r="IM103" s="116"/>
      <c r="IN103" s="79"/>
      <c r="IO103" s="79"/>
    </row>
    <row r="104" spans="1:249" s="130" customFormat="1" ht="16.5">
      <c r="A104" s="238"/>
      <c r="B104" s="118"/>
      <c r="C104" s="239"/>
      <c r="G104" s="225"/>
      <c r="H104" s="225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  <c r="DK104" s="116"/>
      <c r="DL104" s="116"/>
      <c r="DM104" s="116"/>
      <c r="DN104" s="116"/>
      <c r="DO104" s="116"/>
      <c r="DP104" s="116"/>
      <c r="DQ104" s="116"/>
      <c r="DR104" s="116"/>
      <c r="DS104" s="116"/>
      <c r="DT104" s="116"/>
      <c r="DU104" s="116"/>
      <c r="DV104" s="116"/>
      <c r="DW104" s="116"/>
      <c r="DX104" s="116"/>
      <c r="DY104" s="116"/>
      <c r="DZ104" s="116"/>
      <c r="EA104" s="116"/>
      <c r="EB104" s="116"/>
      <c r="EC104" s="116"/>
      <c r="ED104" s="116"/>
      <c r="EE104" s="116"/>
      <c r="EF104" s="116"/>
      <c r="EG104" s="116"/>
      <c r="EH104" s="116"/>
      <c r="EI104" s="116"/>
      <c r="EJ104" s="116"/>
      <c r="EK104" s="116"/>
      <c r="EL104" s="116"/>
      <c r="EM104" s="116"/>
      <c r="EN104" s="116"/>
      <c r="EO104" s="116"/>
      <c r="EP104" s="116"/>
      <c r="EQ104" s="116"/>
      <c r="ER104" s="116"/>
      <c r="ES104" s="116"/>
      <c r="ET104" s="116"/>
      <c r="EU104" s="116"/>
      <c r="EV104" s="116"/>
      <c r="EW104" s="116"/>
      <c r="EX104" s="116"/>
      <c r="EY104" s="116"/>
      <c r="EZ104" s="116"/>
      <c r="FA104" s="116"/>
      <c r="FB104" s="116"/>
      <c r="FC104" s="116"/>
      <c r="FD104" s="116"/>
      <c r="FE104" s="116"/>
      <c r="FF104" s="116"/>
      <c r="FG104" s="116"/>
      <c r="FH104" s="116"/>
      <c r="FI104" s="116"/>
      <c r="FJ104" s="116"/>
      <c r="FK104" s="116"/>
      <c r="FL104" s="116"/>
      <c r="FM104" s="116"/>
      <c r="FN104" s="116"/>
      <c r="FO104" s="116"/>
      <c r="FP104" s="116"/>
      <c r="FQ104" s="116"/>
      <c r="FR104" s="116"/>
      <c r="FS104" s="116"/>
      <c r="FT104" s="116"/>
      <c r="FU104" s="116"/>
      <c r="FV104" s="116"/>
      <c r="FW104" s="116"/>
      <c r="FX104" s="116"/>
      <c r="FY104" s="116"/>
      <c r="FZ104" s="116"/>
      <c r="GA104" s="116"/>
      <c r="GB104" s="116"/>
      <c r="GC104" s="116"/>
      <c r="GD104" s="116"/>
      <c r="GE104" s="116"/>
      <c r="GF104" s="116"/>
      <c r="GG104" s="116"/>
      <c r="GH104" s="116"/>
      <c r="GI104" s="116"/>
      <c r="GJ104" s="116"/>
      <c r="GK104" s="116"/>
      <c r="GL104" s="116"/>
      <c r="GM104" s="116"/>
      <c r="GN104" s="116"/>
      <c r="GO104" s="116"/>
      <c r="GP104" s="116"/>
      <c r="GQ104" s="116"/>
      <c r="GR104" s="116"/>
      <c r="GS104" s="116"/>
      <c r="GT104" s="116"/>
      <c r="GU104" s="116"/>
      <c r="GV104" s="116"/>
      <c r="GW104" s="116"/>
      <c r="GX104" s="116"/>
      <c r="GY104" s="116"/>
      <c r="GZ104" s="116"/>
      <c r="HA104" s="116"/>
      <c r="HB104" s="116"/>
      <c r="HC104" s="116"/>
      <c r="HD104" s="116"/>
      <c r="HE104" s="116"/>
      <c r="HF104" s="116"/>
      <c r="HG104" s="116"/>
      <c r="HH104" s="116"/>
      <c r="HI104" s="116"/>
      <c r="HJ104" s="116"/>
      <c r="HK104" s="116"/>
      <c r="HL104" s="116"/>
      <c r="HM104" s="116"/>
      <c r="HN104" s="116"/>
      <c r="HO104" s="116"/>
      <c r="HP104" s="116"/>
      <c r="HQ104" s="116"/>
      <c r="HR104" s="116"/>
      <c r="HS104" s="116"/>
      <c r="HT104" s="116"/>
      <c r="HU104" s="116"/>
      <c r="HV104" s="116"/>
      <c r="HW104" s="116"/>
      <c r="HX104" s="116"/>
      <c r="HY104" s="116"/>
      <c r="HZ104" s="116"/>
      <c r="IA104" s="116"/>
      <c r="IB104" s="116"/>
      <c r="IC104" s="116"/>
      <c r="ID104" s="116"/>
      <c r="IE104" s="116"/>
      <c r="IF104" s="116"/>
      <c r="IG104" s="116"/>
      <c r="IH104" s="116"/>
      <c r="II104" s="116"/>
      <c r="IJ104" s="116"/>
      <c r="IK104" s="116"/>
      <c r="IL104" s="116"/>
      <c r="IM104" s="116"/>
      <c r="IN104" s="79"/>
      <c r="IO104" s="79"/>
    </row>
    <row r="105" spans="1:249" s="130" customFormat="1" ht="16.5">
      <c r="A105" s="238"/>
      <c r="B105" s="118"/>
      <c r="C105" s="239"/>
      <c r="G105" s="225"/>
      <c r="H105" s="225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  <c r="DK105" s="116"/>
      <c r="DL105" s="116"/>
      <c r="DM105" s="116"/>
      <c r="DN105" s="116"/>
      <c r="DO105" s="116"/>
      <c r="DP105" s="116"/>
      <c r="DQ105" s="116"/>
      <c r="DR105" s="116"/>
      <c r="DS105" s="116"/>
      <c r="DT105" s="116"/>
      <c r="DU105" s="116"/>
      <c r="DV105" s="116"/>
      <c r="DW105" s="116"/>
      <c r="DX105" s="116"/>
      <c r="DY105" s="116"/>
      <c r="DZ105" s="116"/>
      <c r="EA105" s="116"/>
      <c r="EB105" s="116"/>
      <c r="EC105" s="116"/>
      <c r="ED105" s="116"/>
      <c r="EE105" s="116"/>
      <c r="EF105" s="116"/>
      <c r="EG105" s="116"/>
      <c r="EH105" s="116"/>
      <c r="EI105" s="116"/>
      <c r="EJ105" s="116"/>
      <c r="EK105" s="116"/>
      <c r="EL105" s="116"/>
      <c r="EM105" s="116"/>
      <c r="EN105" s="116"/>
      <c r="EO105" s="116"/>
      <c r="EP105" s="116"/>
      <c r="EQ105" s="116"/>
      <c r="ER105" s="116"/>
      <c r="ES105" s="116"/>
      <c r="ET105" s="116"/>
      <c r="EU105" s="116"/>
      <c r="EV105" s="116"/>
      <c r="EW105" s="116"/>
      <c r="EX105" s="116"/>
      <c r="EY105" s="116"/>
      <c r="EZ105" s="116"/>
      <c r="FA105" s="116"/>
      <c r="FB105" s="116"/>
      <c r="FC105" s="116"/>
      <c r="FD105" s="116"/>
      <c r="FE105" s="116"/>
      <c r="FF105" s="116"/>
      <c r="FG105" s="116"/>
      <c r="FH105" s="116"/>
      <c r="FI105" s="116"/>
      <c r="FJ105" s="116"/>
      <c r="FK105" s="116"/>
      <c r="FL105" s="116"/>
      <c r="FM105" s="116"/>
      <c r="FN105" s="116"/>
      <c r="FO105" s="116"/>
      <c r="FP105" s="116"/>
      <c r="FQ105" s="116"/>
      <c r="FR105" s="116"/>
      <c r="FS105" s="116"/>
      <c r="FT105" s="116"/>
      <c r="FU105" s="116"/>
      <c r="FV105" s="116"/>
      <c r="FW105" s="116"/>
      <c r="FX105" s="116"/>
      <c r="FY105" s="116"/>
      <c r="FZ105" s="116"/>
      <c r="GA105" s="116"/>
      <c r="GB105" s="116"/>
      <c r="GC105" s="116"/>
      <c r="GD105" s="116"/>
      <c r="GE105" s="116"/>
      <c r="GF105" s="116"/>
      <c r="GG105" s="116"/>
      <c r="GH105" s="116"/>
      <c r="GI105" s="116"/>
      <c r="GJ105" s="116"/>
      <c r="GK105" s="116"/>
      <c r="GL105" s="116"/>
      <c r="GM105" s="116"/>
      <c r="GN105" s="116"/>
      <c r="GO105" s="116"/>
      <c r="GP105" s="116"/>
      <c r="GQ105" s="116"/>
      <c r="GR105" s="116"/>
      <c r="GS105" s="116"/>
      <c r="GT105" s="116"/>
      <c r="GU105" s="116"/>
      <c r="GV105" s="116"/>
      <c r="GW105" s="116"/>
      <c r="GX105" s="116"/>
      <c r="GY105" s="116"/>
      <c r="GZ105" s="116"/>
      <c r="HA105" s="116"/>
      <c r="HB105" s="116"/>
      <c r="HC105" s="116"/>
      <c r="HD105" s="116"/>
      <c r="HE105" s="116"/>
      <c r="HF105" s="116"/>
      <c r="HG105" s="116"/>
      <c r="HH105" s="116"/>
      <c r="HI105" s="116"/>
      <c r="HJ105" s="116"/>
      <c r="HK105" s="116"/>
      <c r="HL105" s="116"/>
      <c r="HM105" s="116"/>
      <c r="HN105" s="116"/>
      <c r="HO105" s="116"/>
      <c r="HP105" s="116"/>
      <c r="HQ105" s="116"/>
      <c r="HR105" s="116"/>
      <c r="HS105" s="116"/>
      <c r="HT105" s="116"/>
      <c r="HU105" s="116"/>
      <c r="HV105" s="116"/>
      <c r="HW105" s="116"/>
      <c r="HX105" s="116"/>
      <c r="HY105" s="116"/>
      <c r="HZ105" s="116"/>
      <c r="IA105" s="116"/>
      <c r="IB105" s="116"/>
      <c r="IC105" s="116"/>
      <c r="ID105" s="116"/>
      <c r="IE105" s="116"/>
      <c r="IF105" s="116"/>
      <c r="IG105" s="116"/>
      <c r="IH105" s="116"/>
      <c r="II105" s="116"/>
      <c r="IJ105" s="116"/>
      <c r="IK105" s="116"/>
      <c r="IL105" s="116"/>
      <c r="IM105" s="116"/>
      <c r="IN105" s="79"/>
      <c r="IO105" s="79"/>
    </row>
    <row r="106" spans="1:249" s="130" customFormat="1" ht="16.5">
      <c r="A106" s="238"/>
      <c r="B106" s="118"/>
      <c r="C106" s="239"/>
      <c r="G106" s="225"/>
      <c r="H106" s="225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  <c r="DK106" s="116"/>
      <c r="DL106" s="116"/>
      <c r="DM106" s="116"/>
      <c r="DN106" s="116"/>
      <c r="DO106" s="116"/>
      <c r="DP106" s="116"/>
      <c r="DQ106" s="116"/>
      <c r="DR106" s="116"/>
      <c r="DS106" s="116"/>
      <c r="DT106" s="116"/>
      <c r="DU106" s="116"/>
      <c r="DV106" s="116"/>
      <c r="DW106" s="116"/>
      <c r="DX106" s="116"/>
      <c r="DY106" s="116"/>
      <c r="DZ106" s="116"/>
      <c r="EA106" s="116"/>
      <c r="EB106" s="116"/>
      <c r="EC106" s="116"/>
      <c r="ED106" s="116"/>
      <c r="EE106" s="116"/>
      <c r="EF106" s="116"/>
      <c r="EG106" s="116"/>
      <c r="EH106" s="116"/>
      <c r="EI106" s="116"/>
      <c r="EJ106" s="116"/>
      <c r="EK106" s="116"/>
      <c r="EL106" s="116"/>
      <c r="EM106" s="116"/>
      <c r="EN106" s="116"/>
      <c r="EO106" s="116"/>
      <c r="EP106" s="116"/>
      <c r="EQ106" s="116"/>
      <c r="ER106" s="116"/>
      <c r="ES106" s="116"/>
      <c r="ET106" s="116"/>
      <c r="EU106" s="116"/>
      <c r="EV106" s="116"/>
      <c r="EW106" s="116"/>
      <c r="EX106" s="116"/>
      <c r="EY106" s="116"/>
      <c r="EZ106" s="116"/>
      <c r="FA106" s="116"/>
      <c r="FB106" s="116"/>
      <c r="FC106" s="116"/>
      <c r="FD106" s="116"/>
      <c r="FE106" s="116"/>
      <c r="FF106" s="116"/>
      <c r="FG106" s="116"/>
      <c r="FH106" s="116"/>
      <c r="FI106" s="116"/>
      <c r="FJ106" s="116"/>
      <c r="FK106" s="116"/>
      <c r="FL106" s="116"/>
      <c r="FM106" s="116"/>
      <c r="FN106" s="116"/>
      <c r="FO106" s="116"/>
      <c r="FP106" s="116"/>
      <c r="FQ106" s="116"/>
      <c r="FR106" s="116"/>
      <c r="FS106" s="116"/>
      <c r="FT106" s="116"/>
      <c r="FU106" s="116"/>
      <c r="FV106" s="116"/>
      <c r="FW106" s="116"/>
      <c r="FX106" s="116"/>
      <c r="FY106" s="116"/>
      <c r="FZ106" s="116"/>
      <c r="GA106" s="116"/>
      <c r="GB106" s="116"/>
      <c r="GC106" s="116"/>
      <c r="GD106" s="116"/>
      <c r="GE106" s="116"/>
      <c r="GF106" s="116"/>
      <c r="GG106" s="116"/>
      <c r="GH106" s="116"/>
      <c r="GI106" s="116"/>
      <c r="GJ106" s="116"/>
      <c r="GK106" s="116"/>
      <c r="GL106" s="116"/>
      <c r="GM106" s="116"/>
      <c r="GN106" s="116"/>
      <c r="GO106" s="116"/>
      <c r="GP106" s="116"/>
      <c r="GQ106" s="116"/>
      <c r="GR106" s="116"/>
      <c r="GS106" s="116"/>
      <c r="GT106" s="116"/>
      <c r="GU106" s="116"/>
      <c r="GV106" s="116"/>
      <c r="GW106" s="116"/>
      <c r="GX106" s="116"/>
      <c r="GY106" s="116"/>
      <c r="GZ106" s="116"/>
      <c r="HA106" s="116"/>
      <c r="HB106" s="116"/>
      <c r="HC106" s="116"/>
      <c r="HD106" s="116"/>
      <c r="HE106" s="116"/>
      <c r="HF106" s="116"/>
      <c r="HG106" s="116"/>
      <c r="HH106" s="116"/>
      <c r="HI106" s="116"/>
      <c r="HJ106" s="116"/>
      <c r="HK106" s="116"/>
      <c r="HL106" s="116"/>
      <c r="HM106" s="116"/>
      <c r="HN106" s="116"/>
      <c r="HO106" s="116"/>
      <c r="HP106" s="116"/>
      <c r="HQ106" s="116"/>
      <c r="HR106" s="116"/>
      <c r="HS106" s="116"/>
      <c r="HT106" s="116"/>
      <c r="HU106" s="116"/>
      <c r="HV106" s="116"/>
      <c r="HW106" s="116"/>
      <c r="HX106" s="116"/>
      <c r="HY106" s="116"/>
      <c r="HZ106" s="116"/>
      <c r="IA106" s="116"/>
      <c r="IB106" s="116"/>
      <c r="IC106" s="116"/>
      <c r="ID106" s="116"/>
      <c r="IE106" s="116"/>
      <c r="IF106" s="116"/>
      <c r="IG106" s="116"/>
      <c r="IH106" s="116"/>
      <c r="II106" s="116"/>
      <c r="IJ106" s="116"/>
      <c r="IK106" s="116"/>
      <c r="IL106" s="116"/>
      <c r="IM106" s="116"/>
      <c r="IN106" s="79"/>
      <c r="IO106" s="79"/>
    </row>
    <row r="107" spans="1:249" s="130" customFormat="1" ht="16.5">
      <c r="A107" s="238"/>
      <c r="B107" s="118"/>
      <c r="C107" s="239"/>
      <c r="G107" s="225"/>
      <c r="H107" s="225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  <c r="DK107" s="116"/>
      <c r="DL107" s="116"/>
      <c r="DM107" s="116"/>
      <c r="DN107" s="116"/>
      <c r="DO107" s="116"/>
      <c r="DP107" s="116"/>
      <c r="DQ107" s="116"/>
      <c r="DR107" s="116"/>
      <c r="DS107" s="116"/>
      <c r="DT107" s="116"/>
      <c r="DU107" s="116"/>
      <c r="DV107" s="116"/>
      <c r="DW107" s="116"/>
      <c r="DX107" s="116"/>
      <c r="DY107" s="116"/>
      <c r="DZ107" s="116"/>
      <c r="EA107" s="116"/>
      <c r="EB107" s="116"/>
      <c r="EC107" s="116"/>
      <c r="ED107" s="116"/>
      <c r="EE107" s="116"/>
      <c r="EF107" s="116"/>
      <c r="EG107" s="116"/>
      <c r="EH107" s="116"/>
      <c r="EI107" s="116"/>
      <c r="EJ107" s="116"/>
      <c r="EK107" s="116"/>
      <c r="EL107" s="116"/>
      <c r="EM107" s="116"/>
      <c r="EN107" s="116"/>
      <c r="EO107" s="116"/>
      <c r="EP107" s="116"/>
      <c r="EQ107" s="116"/>
      <c r="ER107" s="116"/>
      <c r="ES107" s="116"/>
      <c r="ET107" s="116"/>
      <c r="EU107" s="116"/>
      <c r="EV107" s="116"/>
      <c r="EW107" s="116"/>
      <c r="EX107" s="116"/>
      <c r="EY107" s="116"/>
      <c r="EZ107" s="116"/>
      <c r="FA107" s="116"/>
      <c r="FB107" s="116"/>
      <c r="FC107" s="116"/>
      <c r="FD107" s="116"/>
      <c r="FE107" s="116"/>
      <c r="FF107" s="116"/>
      <c r="FG107" s="116"/>
      <c r="FH107" s="116"/>
      <c r="FI107" s="116"/>
      <c r="FJ107" s="116"/>
      <c r="FK107" s="116"/>
      <c r="FL107" s="116"/>
      <c r="FM107" s="116"/>
      <c r="FN107" s="116"/>
      <c r="FO107" s="116"/>
      <c r="FP107" s="116"/>
      <c r="FQ107" s="116"/>
      <c r="FR107" s="116"/>
      <c r="FS107" s="116"/>
      <c r="FT107" s="116"/>
      <c r="FU107" s="116"/>
      <c r="FV107" s="116"/>
      <c r="FW107" s="116"/>
      <c r="FX107" s="116"/>
      <c r="FY107" s="116"/>
      <c r="FZ107" s="116"/>
      <c r="GA107" s="116"/>
      <c r="GB107" s="116"/>
      <c r="GC107" s="116"/>
      <c r="GD107" s="116"/>
      <c r="GE107" s="116"/>
      <c r="GF107" s="116"/>
      <c r="GG107" s="116"/>
      <c r="GH107" s="116"/>
      <c r="GI107" s="116"/>
      <c r="GJ107" s="116"/>
      <c r="GK107" s="116"/>
      <c r="GL107" s="116"/>
      <c r="GM107" s="116"/>
      <c r="GN107" s="116"/>
      <c r="GO107" s="116"/>
      <c r="GP107" s="116"/>
      <c r="GQ107" s="116"/>
      <c r="GR107" s="116"/>
      <c r="GS107" s="116"/>
      <c r="GT107" s="116"/>
      <c r="GU107" s="116"/>
      <c r="GV107" s="116"/>
      <c r="GW107" s="116"/>
      <c r="GX107" s="116"/>
      <c r="GY107" s="116"/>
      <c r="GZ107" s="116"/>
      <c r="HA107" s="116"/>
      <c r="HB107" s="116"/>
      <c r="HC107" s="116"/>
      <c r="HD107" s="116"/>
      <c r="HE107" s="116"/>
      <c r="HF107" s="116"/>
      <c r="HG107" s="116"/>
      <c r="HH107" s="116"/>
      <c r="HI107" s="116"/>
      <c r="HJ107" s="116"/>
      <c r="HK107" s="116"/>
      <c r="HL107" s="116"/>
      <c r="HM107" s="116"/>
      <c r="HN107" s="116"/>
      <c r="HO107" s="116"/>
      <c r="HP107" s="116"/>
      <c r="HQ107" s="116"/>
      <c r="HR107" s="116"/>
      <c r="HS107" s="116"/>
      <c r="HT107" s="116"/>
      <c r="HU107" s="116"/>
      <c r="HV107" s="116"/>
      <c r="HW107" s="116"/>
      <c r="HX107" s="116"/>
      <c r="HY107" s="116"/>
      <c r="HZ107" s="116"/>
      <c r="IA107" s="116"/>
      <c r="IB107" s="116"/>
      <c r="IC107" s="116"/>
      <c r="ID107" s="116"/>
      <c r="IE107" s="116"/>
      <c r="IF107" s="116"/>
      <c r="IG107" s="116"/>
      <c r="IH107" s="116"/>
      <c r="II107" s="116"/>
      <c r="IJ107" s="116"/>
      <c r="IK107" s="116"/>
      <c r="IL107" s="116"/>
      <c r="IM107" s="116"/>
      <c r="IN107" s="79"/>
      <c r="IO107" s="79"/>
    </row>
    <row r="108" spans="1:249" s="130" customFormat="1" ht="16.5">
      <c r="A108" s="238"/>
      <c r="B108" s="118"/>
      <c r="C108" s="239"/>
      <c r="G108" s="225"/>
      <c r="H108" s="225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  <c r="DK108" s="116"/>
      <c r="DL108" s="116"/>
      <c r="DM108" s="116"/>
      <c r="DN108" s="116"/>
      <c r="DO108" s="116"/>
      <c r="DP108" s="116"/>
      <c r="DQ108" s="116"/>
      <c r="DR108" s="116"/>
      <c r="DS108" s="116"/>
      <c r="DT108" s="116"/>
      <c r="DU108" s="116"/>
      <c r="DV108" s="116"/>
      <c r="DW108" s="116"/>
      <c r="DX108" s="116"/>
      <c r="DY108" s="116"/>
      <c r="DZ108" s="116"/>
      <c r="EA108" s="116"/>
      <c r="EB108" s="116"/>
      <c r="EC108" s="116"/>
      <c r="ED108" s="116"/>
      <c r="EE108" s="116"/>
      <c r="EF108" s="116"/>
      <c r="EG108" s="116"/>
      <c r="EH108" s="116"/>
      <c r="EI108" s="116"/>
      <c r="EJ108" s="116"/>
      <c r="EK108" s="116"/>
      <c r="EL108" s="116"/>
      <c r="EM108" s="116"/>
      <c r="EN108" s="116"/>
      <c r="EO108" s="116"/>
      <c r="EP108" s="116"/>
      <c r="EQ108" s="116"/>
      <c r="ER108" s="116"/>
      <c r="ES108" s="116"/>
      <c r="ET108" s="116"/>
      <c r="EU108" s="116"/>
      <c r="EV108" s="116"/>
      <c r="EW108" s="116"/>
      <c r="EX108" s="116"/>
      <c r="EY108" s="116"/>
      <c r="EZ108" s="116"/>
      <c r="FA108" s="116"/>
      <c r="FB108" s="116"/>
      <c r="FC108" s="116"/>
      <c r="FD108" s="116"/>
      <c r="FE108" s="116"/>
      <c r="FF108" s="116"/>
      <c r="FG108" s="116"/>
      <c r="FH108" s="116"/>
      <c r="FI108" s="116"/>
      <c r="FJ108" s="116"/>
      <c r="FK108" s="116"/>
      <c r="FL108" s="116"/>
      <c r="FM108" s="116"/>
      <c r="FN108" s="116"/>
      <c r="FO108" s="116"/>
      <c r="FP108" s="116"/>
      <c r="FQ108" s="116"/>
      <c r="FR108" s="116"/>
      <c r="FS108" s="116"/>
      <c r="FT108" s="116"/>
      <c r="FU108" s="116"/>
      <c r="FV108" s="116"/>
      <c r="FW108" s="116"/>
      <c r="FX108" s="116"/>
      <c r="FY108" s="116"/>
      <c r="FZ108" s="116"/>
      <c r="GA108" s="116"/>
      <c r="GB108" s="116"/>
      <c r="GC108" s="116"/>
      <c r="GD108" s="116"/>
      <c r="GE108" s="116"/>
      <c r="GF108" s="116"/>
      <c r="GG108" s="116"/>
      <c r="GH108" s="116"/>
      <c r="GI108" s="116"/>
      <c r="GJ108" s="116"/>
      <c r="GK108" s="116"/>
      <c r="GL108" s="116"/>
      <c r="GM108" s="116"/>
      <c r="GN108" s="116"/>
      <c r="GO108" s="116"/>
      <c r="GP108" s="116"/>
      <c r="GQ108" s="116"/>
      <c r="GR108" s="116"/>
      <c r="GS108" s="116"/>
      <c r="GT108" s="116"/>
      <c r="GU108" s="116"/>
      <c r="GV108" s="116"/>
      <c r="GW108" s="116"/>
      <c r="GX108" s="116"/>
      <c r="GY108" s="116"/>
      <c r="GZ108" s="116"/>
      <c r="HA108" s="116"/>
      <c r="HB108" s="116"/>
      <c r="HC108" s="116"/>
      <c r="HD108" s="116"/>
      <c r="HE108" s="116"/>
      <c r="HF108" s="116"/>
      <c r="HG108" s="116"/>
      <c r="HH108" s="116"/>
      <c r="HI108" s="116"/>
      <c r="HJ108" s="116"/>
      <c r="HK108" s="116"/>
      <c r="HL108" s="116"/>
      <c r="HM108" s="116"/>
      <c r="HN108" s="116"/>
      <c r="HO108" s="116"/>
      <c r="HP108" s="116"/>
      <c r="HQ108" s="116"/>
      <c r="HR108" s="116"/>
      <c r="HS108" s="116"/>
      <c r="HT108" s="116"/>
      <c r="HU108" s="116"/>
      <c r="HV108" s="116"/>
      <c r="HW108" s="116"/>
      <c r="HX108" s="116"/>
      <c r="HY108" s="116"/>
      <c r="HZ108" s="116"/>
      <c r="IA108" s="116"/>
      <c r="IB108" s="116"/>
      <c r="IC108" s="116"/>
      <c r="ID108" s="116"/>
      <c r="IE108" s="116"/>
      <c r="IF108" s="116"/>
      <c r="IG108" s="116"/>
      <c r="IH108" s="116"/>
      <c r="II108" s="116"/>
      <c r="IJ108" s="116"/>
      <c r="IK108" s="116"/>
      <c r="IL108" s="116"/>
      <c r="IM108" s="116"/>
      <c r="IN108" s="79"/>
      <c r="IO108" s="79"/>
    </row>
    <row r="109" spans="1:249" s="130" customFormat="1" ht="16.5">
      <c r="A109" s="238"/>
      <c r="B109" s="118"/>
      <c r="C109" s="239"/>
      <c r="G109" s="225"/>
      <c r="H109" s="225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  <c r="DK109" s="116"/>
      <c r="DL109" s="116"/>
      <c r="DM109" s="116"/>
      <c r="DN109" s="116"/>
      <c r="DO109" s="116"/>
      <c r="DP109" s="116"/>
      <c r="DQ109" s="116"/>
      <c r="DR109" s="116"/>
      <c r="DS109" s="116"/>
      <c r="DT109" s="116"/>
      <c r="DU109" s="116"/>
      <c r="DV109" s="116"/>
      <c r="DW109" s="116"/>
      <c r="DX109" s="116"/>
      <c r="DY109" s="116"/>
      <c r="DZ109" s="116"/>
      <c r="EA109" s="116"/>
      <c r="EB109" s="116"/>
      <c r="EC109" s="116"/>
      <c r="ED109" s="116"/>
      <c r="EE109" s="116"/>
      <c r="EF109" s="116"/>
      <c r="EG109" s="116"/>
      <c r="EH109" s="116"/>
      <c r="EI109" s="116"/>
      <c r="EJ109" s="116"/>
      <c r="EK109" s="116"/>
      <c r="EL109" s="116"/>
      <c r="EM109" s="116"/>
      <c r="EN109" s="116"/>
      <c r="EO109" s="116"/>
      <c r="EP109" s="116"/>
      <c r="EQ109" s="116"/>
      <c r="ER109" s="116"/>
      <c r="ES109" s="116"/>
      <c r="ET109" s="116"/>
      <c r="EU109" s="116"/>
      <c r="EV109" s="116"/>
      <c r="EW109" s="116"/>
      <c r="EX109" s="116"/>
      <c r="EY109" s="116"/>
      <c r="EZ109" s="116"/>
      <c r="FA109" s="116"/>
      <c r="FB109" s="116"/>
      <c r="FC109" s="116"/>
      <c r="FD109" s="116"/>
      <c r="FE109" s="116"/>
      <c r="FF109" s="116"/>
      <c r="FG109" s="116"/>
      <c r="FH109" s="116"/>
      <c r="FI109" s="116"/>
      <c r="FJ109" s="116"/>
      <c r="FK109" s="116"/>
      <c r="FL109" s="116"/>
      <c r="FM109" s="116"/>
      <c r="FN109" s="116"/>
      <c r="FO109" s="116"/>
      <c r="FP109" s="116"/>
      <c r="FQ109" s="116"/>
      <c r="FR109" s="116"/>
      <c r="FS109" s="116"/>
      <c r="FT109" s="116"/>
      <c r="FU109" s="116"/>
      <c r="FV109" s="116"/>
      <c r="FW109" s="116"/>
      <c r="FX109" s="116"/>
      <c r="FY109" s="116"/>
      <c r="FZ109" s="116"/>
      <c r="GA109" s="116"/>
      <c r="GB109" s="116"/>
      <c r="GC109" s="116"/>
      <c r="GD109" s="116"/>
      <c r="GE109" s="116"/>
      <c r="GF109" s="116"/>
      <c r="GG109" s="116"/>
      <c r="GH109" s="116"/>
      <c r="GI109" s="116"/>
      <c r="GJ109" s="116"/>
      <c r="GK109" s="116"/>
      <c r="GL109" s="116"/>
      <c r="GM109" s="116"/>
      <c r="GN109" s="116"/>
      <c r="GO109" s="116"/>
      <c r="GP109" s="116"/>
      <c r="GQ109" s="116"/>
      <c r="GR109" s="116"/>
      <c r="GS109" s="116"/>
      <c r="GT109" s="116"/>
      <c r="GU109" s="116"/>
      <c r="GV109" s="116"/>
      <c r="GW109" s="116"/>
      <c r="GX109" s="116"/>
      <c r="GY109" s="116"/>
      <c r="GZ109" s="116"/>
      <c r="HA109" s="116"/>
      <c r="HB109" s="116"/>
      <c r="HC109" s="116"/>
      <c r="HD109" s="116"/>
      <c r="HE109" s="116"/>
      <c r="HF109" s="116"/>
      <c r="HG109" s="116"/>
      <c r="HH109" s="116"/>
      <c r="HI109" s="116"/>
      <c r="HJ109" s="116"/>
      <c r="HK109" s="116"/>
      <c r="HL109" s="116"/>
      <c r="HM109" s="116"/>
      <c r="HN109" s="116"/>
      <c r="HO109" s="116"/>
      <c r="HP109" s="116"/>
      <c r="HQ109" s="116"/>
      <c r="HR109" s="116"/>
      <c r="HS109" s="116"/>
      <c r="HT109" s="116"/>
      <c r="HU109" s="116"/>
      <c r="HV109" s="116"/>
      <c r="HW109" s="116"/>
      <c r="HX109" s="116"/>
      <c r="HY109" s="116"/>
      <c r="HZ109" s="116"/>
      <c r="IA109" s="116"/>
      <c r="IB109" s="116"/>
      <c r="IC109" s="116"/>
      <c r="ID109" s="116"/>
      <c r="IE109" s="116"/>
      <c r="IF109" s="116"/>
      <c r="IG109" s="116"/>
      <c r="IH109" s="116"/>
      <c r="II109" s="116"/>
      <c r="IJ109" s="116"/>
      <c r="IK109" s="116"/>
      <c r="IL109" s="116"/>
      <c r="IM109" s="116"/>
      <c r="IN109" s="79"/>
      <c r="IO109" s="79"/>
    </row>
    <row r="110" spans="1:249" s="130" customFormat="1" ht="16.5">
      <c r="A110" s="238"/>
      <c r="B110" s="118"/>
      <c r="C110" s="239"/>
      <c r="G110" s="225"/>
      <c r="H110" s="225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  <c r="DK110" s="116"/>
      <c r="DL110" s="116"/>
      <c r="DM110" s="116"/>
      <c r="DN110" s="116"/>
      <c r="DO110" s="116"/>
      <c r="DP110" s="116"/>
      <c r="DQ110" s="116"/>
      <c r="DR110" s="116"/>
      <c r="DS110" s="116"/>
      <c r="DT110" s="116"/>
      <c r="DU110" s="116"/>
      <c r="DV110" s="116"/>
      <c r="DW110" s="116"/>
      <c r="DX110" s="116"/>
      <c r="DY110" s="116"/>
      <c r="DZ110" s="116"/>
      <c r="EA110" s="116"/>
      <c r="EB110" s="116"/>
      <c r="EC110" s="116"/>
      <c r="ED110" s="116"/>
      <c r="EE110" s="116"/>
      <c r="EF110" s="116"/>
      <c r="EG110" s="116"/>
      <c r="EH110" s="116"/>
      <c r="EI110" s="116"/>
      <c r="EJ110" s="116"/>
      <c r="EK110" s="116"/>
      <c r="EL110" s="116"/>
      <c r="EM110" s="116"/>
      <c r="EN110" s="116"/>
      <c r="EO110" s="116"/>
      <c r="EP110" s="116"/>
      <c r="EQ110" s="116"/>
      <c r="ER110" s="116"/>
      <c r="ES110" s="116"/>
      <c r="ET110" s="116"/>
      <c r="EU110" s="116"/>
      <c r="EV110" s="116"/>
      <c r="EW110" s="116"/>
      <c r="EX110" s="116"/>
      <c r="EY110" s="116"/>
      <c r="EZ110" s="116"/>
      <c r="FA110" s="116"/>
      <c r="FB110" s="116"/>
      <c r="FC110" s="116"/>
      <c r="FD110" s="116"/>
      <c r="FE110" s="116"/>
      <c r="FF110" s="116"/>
      <c r="FG110" s="116"/>
      <c r="FH110" s="116"/>
      <c r="FI110" s="116"/>
      <c r="FJ110" s="116"/>
      <c r="FK110" s="116"/>
      <c r="FL110" s="116"/>
      <c r="FM110" s="116"/>
      <c r="FN110" s="116"/>
      <c r="FO110" s="116"/>
      <c r="FP110" s="116"/>
      <c r="FQ110" s="116"/>
      <c r="FR110" s="116"/>
      <c r="FS110" s="116"/>
      <c r="FT110" s="116"/>
      <c r="FU110" s="116"/>
      <c r="FV110" s="116"/>
      <c r="FW110" s="116"/>
      <c r="FX110" s="116"/>
      <c r="FY110" s="116"/>
      <c r="FZ110" s="116"/>
      <c r="GA110" s="116"/>
      <c r="GB110" s="116"/>
      <c r="GC110" s="116"/>
      <c r="GD110" s="116"/>
      <c r="GE110" s="116"/>
      <c r="GF110" s="116"/>
      <c r="GG110" s="116"/>
      <c r="GH110" s="116"/>
      <c r="GI110" s="116"/>
      <c r="GJ110" s="116"/>
      <c r="GK110" s="116"/>
      <c r="GL110" s="116"/>
      <c r="GM110" s="116"/>
      <c r="GN110" s="116"/>
      <c r="GO110" s="116"/>
      <c r="GP110" s="116"/>
      <c r="GQ110" s="116"/>
      <c r="GR110" s="116"/>
      <c r="GS110" s="116"/>
      <c r="GT110" s="116"/>
      <c r="GU110" s="116"/>
      <c r="GV110" s="116"/>
      <c r="GW110" s="116"/>
      <c r="GX110" s="116"/>
      <c r="GY110" s="116"/>
      <c r="GZ110" s="116"/>
      <c r="HA110" s="116"/>
      <c r="HB110" s="116"/>
      <c r="HC110" s="116"/>
      <c r="HD110" s="116"/>
      <c r="HE110" s="116"/>
      <c r="HF110" s="116"/>
      <c r="HG110" s="116"/>
      <c r="HH110" s="116"/>
      <c r="HI110" s="116"/>
      <c r="HJ110" s="116"/>
      <c r="HK110" s="116"/>
      <c r="HL110" s="116"/>
      <c r="HM110" s="116"/>
      <c r="HN110" s="116"/>
      <c r="HO110" s="116"/>
      <c r="HP110" s="116"/>
      <c r="HQ110" s="116"/>
      <c r="HR110" s="116"/>
      <c r="HS110" s="116"/>
      <c r="HT110" s="116"/>
      <c r="HU110" s="116"/>
      <c r="HV110" s="116"/>
      <c r="HW110" s="116"/>
      <c r="HX110" s="116"/>
      <c r="HY110" s="116"/>
      <c r="HZ110" s="116"/>
      <c r="IA110" s="116"/>
      <c r="IB110" s="116"/>
      <c r="IC110" s="116"/>
      <c r="ID110" s="116"/>
      <c r="IE110" s="116"/>
      <c r="IF110" s="116"/>
      <c r="IG110" s="116"/>
      <c r="IH110" s="116"/>
      <c r="II110" s="116"/>
      <c r="IJ110" s="116"/>
      <c r="IK110" s="116"/>
      <c r="IL110" s="116"/>
      <c r="IM110" s="116"/>
      <c r="IN110" s="79"/>
      <c r="IO110" s="79"/>
    </row>
    <row r="111" spans="1:249" s="130" customFormat="1" ht="16.5">
      <c r="A111" s="238"/>
      <c r="B111" s="118"/>
      <c r="C111" s="239"/>
      <c r="G111" s="225"/>
      <c r="H111" s="225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  <c r="DK111" s="116"/>
      <c r="DL111" s="116"/>
      <c r="DM111" s="116"/>
      <c r="DN111" s="116"/>
      <c r="DO111" s="116"/>
      <c r="DP111" s="116"/>
      <c r="DQ111" s="116"/>
      <c r="DR111" s="116"/>
      <c r="DS111" s="116"/>
      <c r="DT111" s="116"/>
      <c r="DU111" s="116"/>
      <c r="DV111" s="116"/>
      <c r="DW111" s="116"/>
      <c r="DX111" s="116"/>
      <c r="DY111" s="116"/>
      <c r="DZ111" s="116"/>
      <c r="EA111" s="116"/>
      <c r="EB111" s="116"/>
      <c r="EC111" s="116"/>
      <c r="ED111" s="116"/>
      <c r="EE111" s="116"/>
      <c r="EF111" s="116"/>
      <c r="EG111" s="116"/>
      <c r="EH111" s="116"/>
      <c r="EI111" s="116"/>
      <c r="EJ111" s="116"/>
      <c r="EK111" s="116"/>
      <c r="EL111" s="116"/>
      <c r="EM111" s="116"/>
      <c r="EN111" s="116"/>
      <c r="EO111" s="116"/>
      <c r="EP111" s="116"/>
      <c r="EQ111" s="116"/>
      <c r="ER111" s="116"/>
      <c r="ES111" s="116"/>
      <c r="ET111" s="116"/>
      <c r="EU111" s="116"/>
      <c r="EV111" s="116"/>
      <c r="EW111" s="116"/>
      <c r="EX111" s="116"/>
      <c r="EY111" s="116"/>
      <c r="EZ111" s="116"/>
      <c r="FA111" s="116"/>
      <c r="FB111" s="116"/>
      <c r="FC111" s="116"/>
      <c r="FD111" s="116"/>
      <c r="FE111" s="116"/>
      <c r="FF111" s="116"/>
      <c r="FG111" s="116"/>
      <c r="FH111" s="116"/>
      <c r="FI111" s="116"/>
      <c r="FJ111" s="116"/>
      <c r="FK111" s="116"/>
      <c r="FL111" s="116"/>
      <c r="FM111" s="116"/>
      <c r="FN111" s="116"/>
      <c r="FO111" s="116"/>
      <c r="FP111" s="116"/>
      <c r="FQ111" s="116"/>
      <c r="FR111" s="116"/>
      <c r="FS111" s="116"/>
      <c r="FT111" s="116"/>
      <c r="FU111" s="116"/>
      <c r="FV111" s="116"/>
      <c r="FW111" s="116"/>
      <c r="FX111" s="116"/>
      <c r="FY111" s="116"/>
      <c r="FZ111" s="116"/>
      <c r="GA111" s="116"/>
      <c r="GB111" s="116"/>
      <c r="GC111" s="116"/>
      <c r="GD111" s="116"/>
      <c r="GE111" s="116"/>
      <c r="GF111" s="116"/>
      <c r="GG111" s="116"/>
      <c r="GH111" s="116"/>
      <c r="GI111" s="116"/>
      <c r="GJ111" s="116"/>
      <c r="GK111" s="116"/>
      <c r="GL111" s="116"/>
      <c r="GM111" s="116"/>
      <c r="GN111" s="116"/>
      <c r="GO111" s="116"/>
      <c r="GP111" s="116"/>
      <c r="GQ111" s="116"/>
      <c r="GR111" s="116"/>
      <c r="GS111" s="116"/>
      <c r="GT111" s="116"/>
      <c r="GU111" s="116"/>
      <c r="GV111" s="116"/>
      <c r="GW111" s="116"/>
      <c r="GX111" s="116"/>
      <c r="GY111" s="116"/>
      <c r="GZ111" s="116"/>
      <c r="HA111" s="116"/>
      <c r="HB111" s="116"/>
      <c r="HC111" s="116"/>
      <c r="HD111" s="116"/>
      <c r="HE111" s="116"/>
      <c r="HF111" s="116"/>
      <c r="HG111" s="116"/>
      <c r="HH111" s="116"/>
      <c r="HI111" s="116"/>
      <c r="HJ111" s="116"/>
      <c r="HK111" s="116"/>
      <c r="HL111" s="116"/>
      <c r="HM111" s="116"/>
      <c r="HN111" s="116"/>
      <c r="HO111" s="116"/>
      <c r="HP111" s="116"/>
      <c r="HQ111" s="116"/>
      <c r="HR111" s="116"/>
      <c r="HS111" s="116"/>
      <c r="HT111" s="116"/>
      <c r="HU111" s="116"/>
      <c r="HV111" s="116"/>
      <c r="HW111" s="116"/>
      <c r="HX111" s="116"/>
      <c r="HY111" s="116"/>
      <c r="HZ111" s="116"/>
      <c r="IA111" s="116"/>
      <c r="IB111" s="116"/>
      <c r="IC111" s="116"/>
      <c r="ID111" s="116"/>
      <c r="IE111" s="116"/>
      <c r="IF111" s="116"/>
      <c r="IG111" s="116"/>
      <c r="IH111" s="116"/>
      <c r="II111" s="116"/>
      <c r="IJ111" s="116"/>
      <c r="IK111" s="116"/>
      <c r="IL111" s="116"/>
      <c r="IM111" s="116"/>
      <c r="IN111" s="79"/>
      <c r="IO111" s="79"/>
    </row>
    <row r="112" spans="1:249" s="130" customFormat="1" ht="16.5">
      <c r="A112" s="238"/>
      <c r="B112" s="118"/>
      <c r="C112" s="239"/>
      <c r="G112" s="225"/>
      <c r="H112" s="225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  <c r="DK112" s="116"/>
      <c r="DL112" s="116"/>
      <c r="DM112" s="116"/>
      <c r="DN112" s="116"/>
      <c r="DO112" s="116"/>
      <c r="DP112" s="116"/>
      <c r="DQ112" s="116"/>
      <c r="DR112" s="116"/>
      <c r="DS112" s="116"/>
      <c r="DT112" s="116"/>
      <c r="DU112" s="116"/>
      <c r="DV112" s="116"/>
      <c r="DW112" s="116"/>
      <c r="DX112" s="116"/>
      <c r="DY112" s="116"/>
      <c r="DZ112" s="116"/>
      <c r="EA112" s="116"/>
      <c r="EB112" s="116"/>
      <c r="EC112" s="116"/>
      <c r="ED112" s="116"/>
      <c r="EE112" s="116"/>
      <c r="EF112" s="116"/>
      <c r="EG112" s="116"/>
      <c r="EH112" s="116"/>
      <c r="EI112" s="116"/>
      <c r="EJ112" s="116"/>
      <c r="EK112" s="116"/>
      <c r="EL112" s="116"/>
      <c r="EM112" s="116"/>
      <c r="EN112" s="116"/>
      <c r="EO112" s="116"/>
      <c r="EP112" s="116"/>
      <c r="EQ112" s="116"/>
      <c r="ER112" s="116"/>
      <c r="ES112" s="116"/>
      <c r="ET112" s="116"/>
      <c r="EU112" s="116"/>
      <c r="EV112" s="116"/>
      <c r="EW112" s="116"/>
      <c r="EX112" s="116"/>
      <c r="EY112" s="116"/>
      <c r="EZ112" s="116"/>
      <c r="FA112" s="116"/>
      <c r="FB112" s="116"/>
      <c r="FC112" s="116"/>
      <c r="FD112" s="116"/>
      <c r="FE112" s="116"/>
      <c r="FF112" s="116"/>
      <c r="FG112" s="116"/>
      <c r="FH112" s="116"/>
      <c r="FI112" s="116"/>
      <c r="FJ112" s="116"/>
      <c r="FK112" s="116"/>
      <c r="FL112" s="116"/>
      <c r="FM112" s="116"/>
      <c r="FN112" s="116"/>
      <c r="FO112" s="116"/>
      <c r="FP112" s="116"/>
      <c r="FQ112" s="116"/>
      <c r="FR112" s="116"/>
      <c r="FS112" s="116"/>
      <c r="FT112" s="116"/>
      <c r="FU112" s="116"/>
      <c r="FV112" s="116"/>
      <c r="FW112" s="116"/>
      <c r="FX112" s="116"/>
      <c r="FY112" s="116"/>
      <c r="FZ112" s="116"/>
      <c r="GA112" s="116"/>
      <c r="GB112" s="116"/>
      <c r="GC112" s="116"/>
      <c r="GD112" s="116"/>
      <c r="GE112" s="116"/>
      <c r="GF112" s="116"/>
      <c r="GG112" s="116"/>
      <c r="GH112" s="116"/>
      <c r="GI112" s="116"/>
      <c r="GJ112" s="116"/>
      <c r="GK112" s="116"/>
      <c r="GL112" s="116"/>
      <c r="GM112" s="116"/>
      <c r="GN112" s="116"/>
      <c r="GO112" s="116"/>
      <c r="GP112" s="116"/>
      <c r="GQ112" s="116"/>
      <c r="GR112" s="116"/>
      <c r="GS112" s="116"/>
      <c r="GT112" s="116"/>
      <c r="GU112" s="116"/>
      <c r="GV112" s="116"/>
      <c r="GW112" s="116"/>
      <c r="GX112" s="116"/>
      <c r="GY112" s="116"/>
      <c r="GZ112" s="116"/>
      <c r="HA112" s="116"/>
      <c r="HB112" s="116"/>
      <c r="HC112" s="116"/>
      <c r="HD112" s="116"/>
      <c r="HE112" s="116"/>
      <c r="HF112" s="116"/>
      <c r="HG112" s="116"/>
      <c r="HH112" s="116"/>
      <c r="HI112" s="116"/>
      <c r="HJ112" s="116"/>
      <c r="HK112" s="116"/>
      <c r="HL112" s="116"/>
      <c r="HM112" s="116"/>
      <c r="HN112" s="116"/>
      <c r="HO112" s="116"/>
      <c r="HP112" s="116"/>
      <c r="HQ112" s="116"/>
      <c r="HR112" s="116"/>
      <c r="HS112" s="116"/>
      <c r="HT112" s="116"/>
      <c r="HU112" s="116"/>
      <c r="HV112" s="116"/>
      <c r="HW112" s="116"/>
      <c r="HX112" s="116"/>
      <c r="HY112" s="116"/>
      <c r="HZ112" s="116"/>
      <c r="IA112" s="116"/>
      <c r="IB112" s="116"/>
      <c r="IC112" s="116"/>
      <c r="ID112" s="116"/>
      <c r="IE112" s="116"/>
      <c r="IF112" s="116"/>
      <c r="IG112" s="116"/>
      <c r="IH112" s="116"/>
      <c r="II112" s="116"/>
      <c r="IJ112" s="116"/>
      <c r="IK112" s="116"/>
      <c r="IL112" s="116"/>
      <c r="IM112" s="116"/>
      <c r="IN112" s="79"/>
      <c r="IO112" s="79"/>
    </row>
    <row r="113" spans="1:249" s="130" customFormat="1" ht="16.5">
      <c r="A113" s="238"/>
      <c r="B113" s="118"/>
      <c r="C113" s="239"/>
      <c r="G113" s="225"/>
      <c r="H113" s="225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  <c r="DK113" s="116"/>
      <c r="DL113" s="116"/>
      <c r="DM113" s="116"/>
      <c r="DN113" s="116"/>
      <c r="DO113" s="116"/>
      <c r="DP113" s="116"/>
      <c r="DQ113" s="116"/>
      <c r="DR113" s="116"/>
      <c r="DS113" s="116"/>
      <c r="DT113" s="116"/>
      <c r="DU113" s="116"/>
      <c r="DV113" s="116"/>
      <c r="DW113" s="116"/>
      <c r="DX113" s="116"/>
      <c r="DY113" s="116"/>
      <c r="DZ113" s="116"/>
      <c r="EA113" s="116"/>
      <c r="EB113" s="116"/>
      <c r="EC113" s="116"/>
      <c r="ED113" s="116"/>
      <c r="EE113" s="116"/>
      <c r="EF113" s="116"/>
      <c r="EG113" s="116"/>
      <c r="EH113" s="116"/>
      <c r="EI113" s="116"/>
      <c r="EJ113" s="116"/>
      <c r="EK113" s="116"/>
      <c r="EL113" s="116"/>
      <c r="EM113" s="116"/>
      <c r="EN113" s="116"/>
      <c r="EO113" s="116"/>
      <c r="EP113" s="116"/>
      <c r="EQ113" s="116"/>
      <c r="ER113" s="116"/>
      <c r="ES113" s="116"/>
      <c r="ET113" s="116"/>
      <c r="EU113" s="116"/>
      <c r="EV113" s="116"/>
      <c r="EW113" s="116"/>
      <c r="EX113" s="116"/>
      <c r="EY113" s="116"/>
      <c r="EZ113" s="116"/>
      <c r="FA113" s="116"/>
      <c r="FB113" s="116"/>
      <c r="FC113" s="116"/>
      <c r="FD113" s="116"/>
      <c r="FE113" s="116"/>
      <c r="FF113" s="116"/>
      <c r="FG113" s="116"/>
      <c r="FH113" s="116"/>
      <c r="FI113" s="116"/>
      <c r="FJ113" s="116"/>
      <c r="FK113" s="116"/>
      <c r="FL113" s="116"/>
      <c r="FM113" s="116"/>
      <c r="FN113" s="116"/>
      <c r="FO113" s="116"/>
      <c r="FP113" s="116"/>
      <c r="FQ113" s="116"/>
      <c r="FR113" s="116"/>
      <c r="FS113" s="116"/>
      <c r="FT113" s="116"/>
      <c r="FU113" s="116"/>
      <c r="FV113" s="116"/>
      <c r="FW113" s="116"/>
      <c r="FX113" s="116"/>
      <c r="FY113" s="116"/>
      <c r="FZ113" s="116"/>
      <c r="GA113" s="116"/>
      <c r="GB113" s="116"/>
      <c r="GC113" s="116"/>
      <c r="GD113" s="116"/>
      <c r="GE113" s="116"/>
      <c r="GF113" s="116"/>
      <c r="GG113" s="116"/>
      <c r="GH113" s="116"/>
      <c r="GI113" s="116"/>
      <c r="GJ113" s="116"/>
      <c r="GK113" s="116"/>
      <c r="GL113" s="116"/>
      <c r="GM113" s="116"/>
      <c r="GN113" s="116"/>
      <c r="GO113" s="116"/>
      <c r="GP113" s="116"/>
      <c r="GQ113" s="116"/>
      <c r="GR113" s="116"/>
      <c r="GS113" s="116"/>
      <c r="GT113" s="116"/>
      <c r="GU113" s="116"/>
      <c r="GV113" s="116"/>
      <c r="GW113" s="116"/>
      <c r="GX113" s="116"/>
      <c r="GY113" s="116"/>
      <c r="GZ113" s="116"/>
      <c r="HA113" s="116"/>
      <c r="HB113" s="116"/>
      <c r="HC113" s="116"/>
      <c r="HD113" s="116"/>
      <c r="HE113" s="116"/>
      <c r="HF113" s="116"/>
      <c r="HG113" s="116"/>
      <c r="HH113" s="116"/>
      <c r="HI113" s="116"/>
      <c r="HJ113" s="116"/>
      <c r="HK113" s="116"/>
      <c r="HL113" s="116"/>
      <c r="HM113" s="116"/>
      <c r="HN113" s="116"/>
      <c r="HO113" s="116"/>
      <c r="HP113" s="116"/>
      <c r="HQ113" s="116"/>
      <c r="HR113" s="116"/>
      <c r="HS113" s="116"/>
      <c r="HT113" s="116"/>
      <c r="HU113" s="116"/>
      <c r="HV113" s="116"/>
      <c r="HW113" s="116"/>
      <c r="HX113" s="116"/>
      <c r="HY113" s="116"/>
      <c r="HZ113" s="116"/>
      <c r="IA113" s="116"/>
      <c r="IB113" s="116"/>
      <c r="IC113" s="116"/>
      <c r="ID113" s="116"/>
      <c r="IE113" s="116"/>
      <c r="IF113" s="116"/>
      <c r="IG113" s="116"/>
      <c r="IH113" s="116"/>
      <c r="II113" s="116"/>
      <c r="IJ113" s="116"/>
      <c r="IK113" s="116"/>
      <c r="IL113" s="116"/>
      <c r="IM113" s="116"/>
      <c r="IN113" s="79"/>
      <c r="IO113" s="79"/>
    </row>
    <row r="114" spans="1:249" s="130" customFormat="1" ht="16.5">
      <c r="A114" s="238"/>
      <c r="B114" s="118"/>
      <c r="C114" s="239"/>
      <c r="G114" s="225"/>
      <c r="H114" s="225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  <c r="DK114" s="116"/>
      <c r="DL114" s="116"/>
      <c r="DM114" s="116"/>
      <c r="DN114" s="116"/>
      <c r="DO114" s="116"/>
      <c r="DP114" s="116"/>
      <c r="DQ114" s="116"/>
      <c r="DR114" s="116"/>
      <c r="DS114" s="116"/>
      <c r="DT114" s="116"/>
      <c r="DU114" s="116"/>
      <c r="DV114" s="116"/>
      <c r="DW114" s="116"/>
      <c r="DX114" s="116"/>
      <c r="DY114" s="116"/>
      <c r="DZ114" s="116"/>
      <c r="EA114" s="116"/>
      <c r="EB114" s="116"/>
      <c r="EC114" s="116"/>
      <c r="ED114" s="116"/>
      <c r="EE114" s="116"/>
      <c r="EF114" s="116"/>
      <c r="EG114" s="116"/>
      <c r="EH114" s="116"/>
      <c r="EI114" s="116"/>
      <c r="EJ114" s="116"/>
      <c r="EK114" s="116"/>
      <c r="EL114" s="116"/>
      <c r="EM114" s="116"/>
      <c r="EN114" s="116"/>
      <c r="EO114" s="116"/>
      <c r="EP114" s="116"/>
      <c r="EQ114" s="116"/>
      <c r="ER114" s="116"/>
      <c r="ES114" s="116"/>
      <c r="ET114" s="116"/>
      <c r="EU114" s="116"/>
      <c r="EV114" s="116"/>
      <c r="EW114" s="116"/>
      <c r="EX114" s="116"/>
      <c r="EY114" s="116"/>
      <c r="EZ114" s="116"/>
      <c r="FA114" s="116"/>
      <c r="FB114" s="116"/>
      <c r="FC114" s="116"/>
      <c r="FD114" s="116"/>
      <c r="FE114" s="116"/>
      <c r="FF114" s="116"/>
      <c r="FG114" s="116"/>
      <c r="FH114" s="116"/>
      <c r="FI114" s="116"/>
      <c r="FJ114" s="116"/>
      <c r="FK114" s="116"/>
      <c r="FL114" s="116"/>
      <c r="FM114" s="116"/>
      <c r="FN114" s="116"/>
      <c r="FO114" s="116"/>
      <c r="FP114" s="116"/>
      <c r="FQ114" s="116"/>
      <c r="FR114" s="116"/>
      <c r="FS114" s="116"/>
      <c r="FT114" s="116"/>
      <c r="FU114" s="116"/>
      <c r="FV114" s="116"/>
      <c r="FW114" s="116"/>
      <c r="FX114" s="116"/>
      <c r="FY114" s="116"/>
      <c r="FZ114" s="116"/>
      <c r="GA114" s="116"/>
      <c r="GB114" s="116"/>
      <c r="GC114" s="116"/>
      <c r="GD114" s="116"/>
      <c r="GE114" s="116"/>
      <c r="GF114" s="116"/>
      <c r="GG114" s="116"/>
      <c r="GH114" s="116"/>
      <c r="GI114" s="116"/>
      <c r="GJ114" s="116"/>
      <c r="GK114" s="116"/>
      <c r="GL114" s="116"/>
      <c r="GM114" s="116"/>
      <c r="GN114" s="116"/>
      <c r="GO114" s="116"/>
      <c r="GP114" s="116"/>
      <c r="GQ114" s="116"/>
      <c r="GR114" s="116"/>
      <c r="GS114" s="116"/>
      <c r="GT114" s="116"/>
      <c r="GU114" s="116"/>
      <c r="GV114" s="116"/>
      <c r="GW114" s="116"/>
      <c r="GX114" s="116"/>
      <c r="GY114" s="116"/>
      <c r="GZ114" s="116"/>
      <c r="HA114" s="116"/>
      <c r="HB114" s="116"/>
      <c r="HC114" s="116"/>
      <c r="HD114" s="116"/>
      <c r="HE114" s="116"/>
      <c r="HF114" s="116"/>
      <c r="HG114" s="116"/>
      <c r="HH114" s="116"/>
      <c r="HI114" s="116"/>
      <c r="HJ114" s="116"/>
      <c r="HK114" s="116"/>
      <c r="HL114" s="116"/>
      <c r="HM114" s="116"/>
      <c r="HN114" s="116"/>
      <c r="HO114" s="116"/>
      <c r="HP114" s="116"/>
      <c r="HQ114" s="116"/>
      <c r="HR114" s="116"/>
      <c r="HS114" s="116"/>
      <c r="HT114" s="116"/>
      <c r="HU114" s="116"/>
      <c r="HV114" s="116"/>
      <c r="HW114" s="116"/>
      <c r="HX114" s="116"/>
      <c r="HY114" s="116"/>
      <c r="HZ114" s="116"/>
      <c r="IA114" s="116"/>
      <c r="IB114" s="116"/>
      <c r="IC114" s="116"/>
      <c r="ID114" s="116"/>
      <c r="IE114" s="116"/>
      <c r="IF114" s="116"/>
      <c r="IG114" s="116"/>
      <c r="IH114" s="116"/>
      <c r="II114" s="116"/>
      <c r="IJ114" s="116"/>
      <c r="IK114" s="116"/>
      <c r="IL114" s="116"/>
      <c r="IM114" s="116"/>
      <c r="IN114" s="79"/>
      <c r="IO114" s="79"/>
    </row>
    <row r="115" spans="1:249" s="130" customFormat="1" ht="16.5">
      <c r="A115" s="238"/>
      <c r="B115" s="118"/>
      <c r="C115" s="239"/>
      <c r="G115" s="225"/>
      <c r="H115" s="225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  <c r="DK115" s="116"/>
      <c r="DL115" s="116"/>
      <c r="DM115" s="116"/>
      <c r="DN115" s="116"/>
      <c r="DO115" s="116"/>
      <c r="DP115" s="116"/>
      <c r="DQ115" s="116"/>
      <c r="DR115" s="116"/>
      <c r="DS115" s="116"/>
      <c r="DT115" s="116"/>
      <c r="DU115" s="116"/>
      <c r="DV115" s="116"/>
      <c r="DW115" s="116"/>
      <c r="DX115" s="116"/>
      <c r="DY115" s="116"/>
      <c r="DZ115" s="116"/>
      <c r="EA115" s="116"/>
      <c r="EB115" s="116"/>
      <c r="EC115" s="116"/>
      <c r="ED115" s="116"/>
      <c r="EE115" s="116"/>
      <c r="EF115" s="116"/>
      <c r="EG115" s="116"/>
      <c r="EH115" s="116"/>
      <c r="EI115" s="116"/>
      <c r="EJ115" s="116"/>
      <c r="EK115" s="116"/>
      <c r="EL115" s="116"/>
      <c r="EM115" s="116"/>
      <c r="EN115" s="116"/>
      <c r="EO115" s="116"/>
      <c r="EP115" s="116"/>
      <c r="EQ115" s="116"/>
      <c r="ER115" s="116"/>
      <c r="ES115" s="116"/>
      <c r="ET115" s="116"/>
      <c r="EU115" s="116"/>
      <c r="EV115" s="116"/>
      <c r="EW115" s="116"/>
      <c r="EX115" s="116"/>
      <c r="EY115" s="116"/>
      <c r="EZ115" s="116"/>
      <c r="FA115" s="116"/>
      <c r="FB115" s="116"/>
      <c r="FC115" s="116"/>
      <c r="FD115" s="116"/>
      <c r="FE115" s="116"/>
      <c r="FF115" s="116"/>
      <c r="FG115" s="116"/>
      <c r="FH115" s="116"/>
      <c r="FI115" s="116"/>
      <c r="FJ115" s="116"/>
      <c r="FK115" s="116"/>
      <c r="FL115" s="116"/>
      <c r="FM115" s="116"/>
      <c r="FN115" s="116"/>
      <c r="FO115" s="116"/>
      <c r="FP115" s="116"/>
      <c r="FQ115" s="116"/>
      <c r="FR115" s="116"/>
      <c r="FS115" s="116"/>
      <c r="FT115" s="116"/>
      <c r="FU115" s="116"/>
      <c r="FV115" s="116"/>
      <c r="FW115" s="116"/>
      <c r="FX115" s="116"/>
      <c r="FY115" s="116"/>
      <c r="FZ115" s="116"/>
      <c r="GA115" s="116"/>
      <c r="GB115" s="116"/>
      <c r="GC115" s="116"/>
      <c r="GD115" s="116"/>
      <c r="GE115" s="116"/>
      <c r="GF115" s="116"/>
      <c r="GG115" s="116"/>
      <c r="GH115" s="116"/>
      <c r="GI115" s="116"/>
      <c r="GJ115" s="116"/>
      <c r="GK115" s="116"/>
      <c r="GL115" s="116"/>
      <c r="GM115" s="116"/>
      <c r="GN115" s="116"/>
      <c r="GO115" s="116"/>
      <c r="GP115" s="116"/>
      <c r="GQ115" s="116"/>
      <c r="GR115" s="116"/>
      <c r="GS115" s="116"/>
      <c r="GT115" s="116"/>
      <c r="GU115" s="116"/>
      <c r="GV115" s="116"/>
      <c r="GW115" s="116"/>
      <c r="GX115" s="116"/>
      <c r="GY115" s="116"/>
      <c r="GZ115" s="116"/>
      <c r="HA115" s="116"/>
      <c r="HB115" s="116"/>
      <c r="HC115" s="116"/>
      <c r="HD115" s="116"/>
      <c r="HE115" s="116"/>
      <c r="HF115" s="116"/>
      <c r="HG115" s="116"/>
      <c r="HH115" s="116"/>
      <c r="HI115" s="116"/>
      <c r="HJ115" s="116"/>
      <c r="HK115" s="116"/>
      <c r="HL115" s="116"/>
      <c r="HM115" s="116"/>
      <c r="HN115" s="116"/>
      <c r="HO115" s="116"/>
      <c r="HP115" s="116"/>
      <c r="HQ115" s="116"/>
      <c r="HR115" s="116"/>
      <c r="HS115" s="116"/>
      <c r="HT115" s="116"/>
      <c r="HU115" s="116"/>
      <c r="HV115" s="116"/>
      <c r="HW115" s="116"/>
      <c r="HX115" s="116"/>
      <c r="HY115" s="116"/>
      <c r="HZ115" s="116"/>
      <c r="IA115" s="116"/>
      <c r="IB115" s="116"/>
      <c r="IC115" s="116"/>
      <c r="ID115" s="116"/>
      <c r="IE115" s="116"/>
      <c r="IF115" s="116"/>
      <c r="IG115" s="116"/>
      <c r="IH115" s="116"/>
      <c r="II115" s="116"/>
      <c r="IJ115" s="116"/>
      <c r="IK115" s="116"/>
      <c r="IL115" s="116"/>
      <c r="IM115" s="116"/>
      <c r="IN115" s="79"/>
      <c r="IO115" s="79"/>
    </row>
    <row r="116" spans="1:249" s="130" customFormat="1" ht="16.5">
      <c r="A116" s="238"/>
      <c r="B116" s="118"/>
      <c r="C116" s="239"/>
      <c r="G116" s="225"/>
      <c r="H116" s="225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  <c r="DK116" s="116"/>
      <c r="DL116" s="116"/>
      <c r="DM116" s="116"/>
      <c r="DN116" s="116"/>
      <c r="DO116" s="116"/>
      <c r="DP116" s="116"/>
      <c r="DQ116" s="116"/>
      <c r="DR116" s="116"/>
      <c r="DS116" s="116"/>
      <c r="DT116" s="116"/>
      <c r="DU116" s="116"/>
      <c r="DV116" s="116"/>
      <c r="DW116" s="116"/>
      <c r="DX116" s="116"/>
      <c r="DY116" s="116"/>
      <c r="DZ116" s="116"/>
      <c r="EA116" s="116"/>
      <c r="EB116" s="116"/>
      <c r="EC116" s="116"/>
      <c r="ED116" s="116"/>
      <c r="EE116" s="116"/>
      <c r="EF116" s="116"/>
      <c r="EG116" s="116"/>
      <c r="EH116" s="116"/>
      <c r="EI116" s="116"/>
      <c r="EJ116" s="116"/>
      <c r="EK116" s="116"/>
      <c r="EL116" s="116"/>
      <c r="EM116" s="116"/>
      <c r="EN116" s="116"/>
      <c r="EO116" s="116"/>
      <c r="EP116" s="116"/>
      <c r="EQ116" s="116"/>
      <c r="ER116" s="116"/>
      <c r="ES116" s="116"/>
      <c r="ET116" s="116"/>
      <c r="EU116" s="116"/>
      <c r="EV116" s="116"/>
      <c r="EW116" s="116"/>
      <c r="EX116" s="116"/>
      <c r="EY116" s="116"/>
      <c r="EZ116" s="116"/>
      <c r="FA116" s="116"/>
      <c r="FB116" s="116"/>
      <c r="FC116" s="116"/>
      <c r="FD116" s="116"/>
      <c r="FE116" s="116"/>
      <c r="FF116" s="116"/>
      <c r="FG116" s="116"/>
      <c r="FH116" s="116"/>
      <c r="FI116" s="116"/>
      <c r="FJ116" s="116"/>
      <c r="FK116" s="116"/>
      <c r="FL116" s="116"/>
      <c r="FM116" s="116"/>
      <c r="FN116" s="116"/>
      <c r="FO116" s="116"/>
      <c r="FP116" s="116"/>
      <c r="FQ116" s="116"/>
      <c r="FR116" s="116"/>
      <c r="FS116" s="116"/>
      <c r="FT116" s="116"/>
      <c r="FU116" s="116"/>
      <c r="FV116" s="116"/>
      <c r="FW116" s="116"/>
      <c r="FX116" s="116"/>
      <c r="FY116" s="116"/>
      <c r="FZ116" s="116"/>
      <c r="GA116" s="116"/>
      <c r="GB116" s="116"/>
      <c r="GC116" s="116"/>
      <c r="GD116" s="116"/>
      <c r="GE116" s="116"/>
      <c r="GF116" s="116"/>
      <c r="GG116" s="116"/>
      <c r="GH116" s="116"/>
      <c r="GI116" s="116"/>
      <c r="GJ116" s="116"/>
      <c r="GK116" s="116"/>
      <c r="GL116" s="116"/>
      <c r="GM116" s="116"/>
      <c r="GN116" s="116"/>
      <c r="GO116" s="116"/>
      <c r="GP116" s="116"/>
      <c r="GQ116" s="116"/>
      <c r="GR116" s="116"/>
      <c r="GS116" s="116"/>
      <c r="GT116" s="116"/>
      <c r="GU116" s="116"/>
      <c r="GV116" s="116"/>
      <c r="GW116" s="116"/>
      <c r="GX116" s="116"/>
      <c r="GY116" s="116"/>
      <c r="GZ116" s="116"/>
      <c r="HA116" s="116"/>
      <c r="HB116" s="116"/>
      <c r="HC116" s="116"/>
      <c r="HD116" s="116"/>
      <c r="HE116" s="116"/>
      <c r="HF116" s="116"/>
      <c r="HG116" s="116"/>
      <c r="HH116" s="116"/>
      <c r="HI116" s="116"/>
      <c r="HJ116" s="116"/>
      <c r="HK116" s="116"/>
      <c r="HL116" s="116"/>
      <c r="HM116" s="116"/>
      <c r="HN116" s="116"/>
      <c r="HO116" s="116"/>
      <c r="HP116" s="116"/>
      <c r="HQ116" s="116"/>
      <c r="HR116" s="116"/>
      <c r="HS116" s="116"/>
      <c r="HT116" s="116"/>
      <c r="HU116" s="116"/>
      <c r="HV116" s="116"/>
      <c r="HW116" s="116"/>
      <c r="HX116" s="116"/>
      <c r="HY116" s="116"/>
      <c r="HZ116" s="116"/>
      <c r="IA116" s="116"/>
      <c r="IB116" s="116"/>
      <c r="IC116" s="116"/>
      <c r="ID116" s="116"/>
      <c r="IE116" s="116"/>
      <c r="IF116" s="116"/>
      <c r="IG116" s="116"/>
      <c r="IH116" s="116"/>
      <c r="II116" s="116"/>
      <c r="IJ116" s="116"/>
      <c r="IK116" s="116"/>
      <c r="IL116" s="116"/>
      <c r="IM116" s="116"/>
      <c r="IN116" s="79"/>
      <c r="IO116" s="79"/>
    </row>
    <row r="117" spans="1:249" s="130" customFormat="1" ht="16.5">
      <c r="A117" s="238"/>
      <c r="B117" s="118"/>
      <c r="C117" s="239"/>
      <c r="G117" s="225"/>
      <c r="H117" s="225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  <c r="DK117" s="116"/>
      <c r="DL117" s="116"/>
      <c r="DM117" s="116"/>
      <c r="DN117" s="116"/>
      <c r="DO117" s="116"/>
      <c r="DP117" s="116"/>
      <c r="DQ117" s="116"/>
      <c r="DR117" s="116"/>
      <c r="DS117" s="116"/>
      <c r="DT117" s="116"/>
      <c r="DU117" s="116"/>
      <c r="DV117" s="116"/>
      <c r="DW117" s="116"/>
      <c r="DX117" s="116"/>
      <c r="DY117" s="116"/>
      <c r="DZ117" s="116"/>
      <c r="EA117" s="116"/>
      <c r="EB117" s="116"/>
      <c r="EC117" s="116"/>
      <c r="ED117" s="116"/>
      <c r="EE117" s="116"/>
      <c r="EF117" s="116"/>
      <c r="EG117" s="116"/>
      <c r="EH117" s="116"/>
      <c r="EI117" s="116"/>
      <c r="EJ117" s="116"/>
      <c r="EK117" s="116"/>
      <c r="EL117" s="116"/>
      <c r="EM117" s="116"/>
      <c r="EN117" s="116"/>
      <c r="EO117" s="116"/>
      <c r="EP117" s="116"/>
      <c r="EQ117" s="116"/>
      <c r="ER117" s="116"/>
      <c r="ES117" s="116"/>
      <c r="ET117" s="116"/>
      <c r="EU117" s="116"/>
      <c r="EV117" s="116"/>
      <c r="EW117" s="116"/>
      <c r="EX117" s="116"/>
      <c r="EY117" s="116"/>
      <c r="EZ117" s="116"/>
      <c r="FA117" s="116"/>
      <c r="FB117" s="116"/>
      <c r="FC117" s="116"/>
      <c r="FD117" s="116"/>
      <c r="FE117" s="116"/>
      <c r="FF117" s="116"/>
      <c r="FG117" s="116"/>
      <c r="FH117" s="116"/>
      <c r="FI117" s="116"/>
      <c r="FJ117" s="116"/>
      <c r="FK117" s="116"/>
      <c r="FL117" s="116"/>
      <c r="FM117" s="116"/>
      <c r="FN117" s="116"/>
      <c r="FO117" s="116"/>
      <c r="FP117" s="116"/>
      <c r="FQ117" s="116"/>
      <c r="FR117" s="116"/>
      <c r="FS117" s="116"/>
      <c r="FT117" s="116"/>
      <c r="FU117" s="116"/>
      <c r="FV117" s="116"/>
      <c r="FW117" s="116"/>
      <c r="FX117" s="116"/>
      <c r="FY117" s="116"/>
      <c r="FZ117" s="116"/>
      <c r="GA117" s="116"/>
      <c r="GB117" s="116"/>
      <c r="GC117" s="116"/>
      <c r="GD117" s="116"/>
      <c r="GE117" s="116"/>
      <c r="GF117" s="116"/>
      <c r="GG117" s="116"/>
      <c r="GH117" s="116"/>
      <c r="GI117" s="116"/>
      <c r="GJ117" s="116"/>
      <c r="GK117" s="116"/>
      <c r="GL117" s="116"/>
      <c r="GM117" s="116"/>
      <c r="GN117" s="116"/>
      <c r="GO117" s="116"/>
      <c r="GP117" s="116"/>
      <c r="GQ117" s="116"/>
      <c r="GR117" s="116"/>
      <c r="GS117" s="116"/>
      <c r="GT117" s="116"/>
      <c r="GU117" s="116"/>
      <c r="GV117" s="116"/>
      <c r="GW117" s="116"/>
      <c r="GX117" s="116"/>
      <c r="GY117" s="116"/>
      <c r="GZ117" s="116"/>
      <c r="HA117" s="116"/>
      <c r="HB117" s="116"/>
      <c r="HC117" s="116"/>
      <c r="HD117" s="116"/>
      <c r="HE117" s="116"/>
      <c r="HF117" s="116"/>
      <c r="HG117" s="116"/>
      <c r="HH117" s="116"/>
      <c r="HI117" s="116"/>
      <c r="HJ117" s="116"/>
      <c r="HK117" s="116"/>
      <c r="HL117" s="116"/>
      <c r="HM117" s="116"/>
      <c r="HN117" s="116"/>
      <c r="HO117" s="116"/>
      <c r="HP117" s="116"/>
      <c r="HQ117" s="116"/>
      <c r="HR117" s="116"/>
      <c r="HS117" s="116"/>
      <c r="HT117" s="116"/>
      <c r="HU117" s="116"/>
      <c r="HV117" s="116"/>
      <c r="HW117" s="116"/>
      <c r="HX117" s="116"/>
      <c r="HY117" s="116"/>
      <c r="HZ117" s="116"/>
      <c r="IA117" s="116"/>
      <c r="IB117" s="116"/>
      <c r="IC117" s="116"/>
      <c r="ID117" s="116"/>
      <c r="IE117" s="116"/>
      <c r="IF117" s="116"/>
      <c r="IG117" s="116"/>
      <c r="IH117" s="116"/>
      <c r="II117" s="116"/>
      <c r="IJ117" s="116"/>
      <c r="IK117" s="116"/>
      <c r="IL117" s="116"/>
      <c r="IM117" s="116"/>
      <c r="IN117" s="79"/>
      <c r="IO117" s="79"/>
    </row>
    <row r="118" spans="1:249" s="130" customFormat="1" ht="16.5">
      <c r="A118" s="238"/>
      <c r="B118" s="118"/>
      <c r="C118" s="239"/>
      <c r="G118" s="225"/>
      <c r="H118" s="225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  <c r="DK118" s="116"/>
      <c r="DL118" s="116"/>
      <c r="DM118" s="116"/>
      <c r="DN118" s="116"/>
      <c r="DO118" s="116"/>
      <c r="DP118" s="116"/>
      <c r="DQ118" s="116"/>
      <c r="DR118" s="116"/>
      <c r="DS118" s="116"/>
      <c r="DT118" s="116"/>
      <c r="DU118" s="116"/>
      <c r="DV118" s="116"/>
      <c r="DW118" s="116"/>
      <c r="DX118" s="116"/>
      <c r="DY118" s="116"/>
      <c r="DZ118" s="116"/>
      <c r="EA118" s="116"/>
      <c r="EB118" s="116"/>
      <c r="EC118" s="116"/>
      <c r="ED118" s="116"/>
      <c r="EE118" s="116"/>
      <c r="EF118" s="116"/>
      <c r="EG118" s="116"/>
      <c r="EH118" s="116"/>
      <c r="EI118" s="116"/>
      <c r="EJ118" s="116"/>
      <c r="EK118" s="116"/>
      <c r="EL118" s="116"/>
      <c r="EM118" s="116"/>
      <c r="EN118" s="116"/>
      <c r="EO118" s="116"/>
      <c r="EP118" s="116"/>
      <c r="EQ118" s="116"/>
      <c r="ER118" s="116"/>
      <c r="ES118" s="116"/>
      <c r="ET118" s="116"/>
      <c r="EU118" s="116"/>
      <c r="EV118" s="116"/>
      <c r="EW118" s="116"/>
      <c r="EX118" s="116"/>
      <c r="EY118" s="116"/>
      <c r="EZ118" s="116"/>
      <c r="FA118" s="116"/>
      <c r="FB118" s="116"/>
      <c r="FC118" s="116"/>
      <c r="FD118" s="116"/>
      <c r="FE118" s="116"/>
      <c r="FF118" s="116"/>
      <c r="FG118" s="116"/>
      <c r="FH118" s="116"/>
      <c r="FI118" s="116"/>
      <c r="FJ118" s="116"/>
      <c r="FK118" s="116"/>
      <c r="FL118" s="116"/>
      <c r="FM118" s="116"/>
      <c r="FN118" s="116"/>
      <c r="FO118" s="116"/>
      <c r="FP118" s="116"/>
      <c r="FQ118" s="116"/>
      <c r="FR118" s="116"/>
      <c r="FS118" s="116"/>
      <c r="FT118" s="116"/>
      <c r="FU118" s="116"/>
      <c r="FV118" s="116"/>
      <c r="FW118" s="116"/>
      <c r="FX118" s="116"/>
      <c r="FY118" s="116"/>
      <c r="FZ118" s="116"/>
      <c r="GA118" s="116"/>
      <c r="GB118" s="116"/>
      <c r="GC118" s="116"/>
      <c r="GD118" s="116"/>
      <c r="GE118" s="116"/>
      <c r="GF118" s="116"/>
      <c r="GG118" s="116"/>
      <c r="GH118" s="116"/>
      <c r="GI118" s="116"/>
      <c r="GJ118" s="116"/>
      <c r="GK118" s="116"/>
      <c r="GL118" s="116"/>
      <c r="GM118" s="116"/>
      <c r="GN118" s="116"/>
      <c r="GO118" s="116"/>
      <c r="GP118" s="116"/>
      <c r="GQ118" s="116"/>
      <c r="GR118" s="116"/>
      <c r="GS118" s="116"/>
      <c r="GT118" s="116"/>
      <c r="GU118" s="116"/>
      <c r="GV118" s="116"/>
      <c r="GW118" s="116"/>
      <c r="GX118" s="116"/>
      <c r="GY118" s="116"/>
      <c r="GZ118" s="116"/>
      <c r="HA118" s="116"/>
      <c r="HB118" s="116"/>
      <c r="HC118" s="116"/>
      <c r="HD118" s="116"/>
      <c r="HE118" s="116"/>
      <c r="HF118" s="116"/>
      <c r="HG118" s="116"/>
      <c r="HH118" s="116"/>
      <c r="HI118" s="116"/>
      <c r="HJ118" s="116"/>
      <c r="HK118" s="116"/>
      <c r="HL118" s="116"/>
      <c r="HM118" s="116"/>
      <c r="HN118" s="116"/>
      <c r="HO118" s="116"/>
      <c r="HP118" s="116"/>
      <c r="HQ118" s="116"/>
      <c r="HR118" s="116"/>
      <c r="HS118" s="116"/>
      <c r="HT118" s="116"/>
      <c r="HU118" s="116"/>
      <c r="HV118" s="116"/>
      <c r="HW118" s="116"/>
      <c r="HX118" s="116"/>
      <c r="HY118" s="116"/>
      <c r="HZ118" s="116"/>
      <c r="IA118" s="116"/>
      <c r="IB118" s="116"/>
      <c r="IC118" s="116"/>
      <c r="ID118" s="116"/>
      <c r="IE118" s="116"/>
      <c r="IF118" s="116"/>
      <c r="IG118" s="116"/>
      <c r="IH118" s="116"/>
      <c r="II118" s="116"/>
      <c r="IJ118" s="116"/>
      <c r="IK118" s="116"/>
      <c r="IL118" s="116"/>
      <c r="IM118" s="116"/>
      <c r="IN118" s="79"/>
      <c r="IO118" s="79"/>
    </row>
    <row r="119" spans="1:249" s="130" customFormat="1" ht="16.5">
      <c r="A119" s="238"/>
      <c r="B119" s="118"/>
      <c r="C119" s="239"/>
      <c r="G119" s="225"/>
      <c r="H119" s="225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  <c r="DK119" s="116"/>
      <c r="DL119" s="116"/>
      <c r="DM119" s="116"/>
      <c r="DN119" s="116"/>
      <c r="DO119" s="116"/>
      <c r="DP119" s="116"/>
      <c r="DQ119" s="116"/>
      <c r="DR119" s="116"/>
      <c r="DS119" s="116"/>
      <c r="DT119" s="116"/>
      <c r="DU119" s="116"/>
      <c r="DV119" s="116"/>
      <c r="DW119" s="116"/>
      <c r="DX119" s="116"/>
      <c r="DY119" s="116"/>
      <c r="DZ119" s="116"/>
      <c r="EA119" s="116"/>
      <c r="EB119" s="116"/>
      <c r="EC119" s="116"/>
      <c r="ED119" s="116"/>
      <c r="EE119" s="116"/>
      <c r="EF119" s="116"/>
      <c r="EG119" s="116"/>
      <c r="EH119" s="116"/>
      <c r="EI119" s="116"/>
      <c r="EJ119" s="116"/>
      <c r="EK119" s="116"/>
      <c r="EL119" s="116"/>
      <c r="EM119" s="116"/>
      <c r="EN119" s="116"/>
      <c r="EO119" s="116"/>
      <c r="EP119" s="116"/>
      <c r="EQ119" s="116"/>
      <c r="ER119" s="116"/>
      <c r="ES119" s="116"/>
      <c r="ET119" s="116"/>
      <c r="EU119" s="116"/>
      <c r="EV119" s="116"/>
      <c r="EW119" s="116"/>
      <c r="EX119" s="116"/>
      <c r="EY119" s="116"/>
      <c r="EZ119" s="116"/>
      <c r="FA119" s="116"/>
      <c r="FB119" s="116"/>
      <c r="FC119" s="116"/>
      <c r="FD119" s="116"/>
      <c r="FE119" s="116"/>
      <c r="FF119" s="116"/>
      <c r="FG119" s="116"/>
      <c r="FH119" s="116"/>
      <c r="FI119" s="116"/>
      <c r="FJ119" s="116"/>
      <c r="FK119" s="116"/>
      <c r="FL119" s="116"/>
      <c r="FM119" s="116"/>
      <c r="FN119" s="116"/>
      <c r="FO119" s="116"/>
      <c r="FP119" s="116"/>
      <c r="FQ119" s="116"/>
      <c r="FR119" s="116"/>
      <c r="FS119" s="116"/>
      <c r="FT119" s="116"/>
      <c r="FU119" s="116"/>
      <c r="FV119" s="116"/>
      <c r="FW119" s="116"/>
      <c r="FX119" s="116"/>
      <c r="FY119" s="116"/>
      <c r="FZ119" s="116"/>
      <c r="GA119" s="116"/>
      <c r="GB119" s="116"/>
      <c r="GC119" s="116"/>
      <c r="GD119" s="116"/>
      <c r="GE119" s="116"/>
      <c r="GF119" s="116"/>
      <c r="GG119" s="116"/>
      <c r="GH119" s="116"/>
      <c r="GI119" s="116"/>
      <c r="GJ119" s="116"/>
      <c r="GK119" s="116"/>
      <c r="GL119" s="116"/>
      <c r="GM119" s="116"/>
      <c r="GN119" s="116"/>
      <c r="GO119" s="116"/>
      <c r="GP119" s="116"/>
      <c r="GQ119" s="116"/>
      <c r="GR119" s="116"/>
      <c r="GS119" s="116"/>
      <c r="GT119" s="116"/>
      <c r="GU119" s="116"/>
      <c r="GV119" s="116"/>
      <c r="GW119" s="116"/>
      <c r="GX119" s="116"/>
      <c r="GY119" s="116"/>
      <c r="GZ119" s="116"/>
      <c r="HA119" s="116"/>
      <c r="HB119" s="116"/>
      <c r="HC119" s="116"/>
      <c r="HD119" s="116"/>
      <c r="HE119" s="116"/>
      <c r="HF119" s="116"/>
      <c r="HG119" s="116"/>
      <c r="HH119" s="116"/>
      <c r="HI119" s="116"/>
      <c r="HJ119" s="116"/>
      <c r="HK119" s="116"/>
      <c r="HL119" s="116"/>
      <c r="HM119" s="116"/>
      <c r="HN119" s="116"/>
      <c r="HO119" s="116"/>
      <c r="HP119" s="116"/>
      <c r="HQ119" s="116"/>
      <c r="HR119" s="116"/>
      <c r="HS119" s="116"/>
      <c r="HT119" s="116"/>
      <c r="HU119" s="116"/>
      <c r="HV119" s="116"/>
      <c r="HW119" s="116"/>
      <c r="HX119" s="116"/>
      <c r="HY119" s="116"/>
      <c r="HZ119" s="116"/>
      <c r="IA119" s="116"/>
      <c r="IB119" s="116"/>
      <c r="IC119" s="116"/>
      <c r="ID119" s="116"/>
      <c r="IE119" s="116"/>
      <c r="IF119" s="116"/>
      <c r="IG119" s="116"/>
      <c r="IH119" s="116"/>
      <c r="II119" s="116"/>
      <c r="IJ119" s="116"/>
      <c r="IK119" s="116"/>
      <c r="IL119" s="116"/>
      <c r="IM119" s="116"/>
      <c r="IN119" s="79"/>
      <c r="IO119" s="79"/>
    </row>
    <row r="120" spans="1:249" s="130" customFormat="1" ht="16.5">
      <c r="A120" s="238"/>
      <c r="B120" s="118"/>
      <c r="C120" s="239"/>
      <c r="G120" s="225"/>
      <c r="H120" s="225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  <c r="DK120" s="116"/>
      <c r="DL120" s="116"/>
      <c r="DM120" s="116"/>
      <c r="DN120" s="116"/>
      <c r="DO120" s="116"/>
      <c r="DP120" s="116"/>
      <c r="DQ120" s="116"/>
      <c r="DR120" s="116"/>
      <c r="DS120" s="116"/>
      <c r="DT120" s="116"/>
      <c r="DU120" s="116"/>
      <c r="DV120" s="116"/>
      <c r="DW120" s="116"/>
      <c r="DX120" s="116"/>
      <c r="DY120" s="116"/>
      <c r="DZ120" s="116"/>
      <c r="EA120" s="116"/>
      <c r="EB120" s="116"/>
      <c r="EC120" s="116"/>
      <c r="ED120" s="116"/>
      <c r="EE120" s="116"/>
      <c r="EF120" s="116"/>
      <c r="EG120" s="116"/>
      <c r="EH120" s="116"/>
      <c r="EI120" s="116"/>
      <c r="EJ120" s="116"/>
      <c r="EK120" s="116"/>
      <c r="EL120" s="116"/>
      <c r="EM120" s="116"/>
      <c r="EN120" s="116"/>
      <c r="EO120" s="116"/>
      <c r="EP120" s="116"/>
      <c r="EQ120" s="116"/>
      <c r="ER120" s="116"/>
      <c r="ES120" s="116"/>
      <c r="ET120" s="116"/>
      <c r="EU120" s="116"/>
      <c r="EV120" s="116"/>
      <c r="EW120" s="116"/>
      <c r="EX120" s="116"/>
      <c r="EY120" s="116"/>
      <c r="EZ120" s="116"/>
      <c r="FA120" s="116"/>
      <c r="FB120" s="116"/>
      <c r="FC120" s="116"/>
      <c r="FD120" s="116"/>
      <c r="FE120" s="116"/>
      <c r="FF120" s="116"/>
      <c r="FG120" s="116"/>
      <c r="FH120" s="116"/>
      <c r="FI120" s="116"/>
      <c r="FJ120" s="116"/>
      <c r="FK120" s="116"/>
      <c r="FL120" s="116"/>
      <c r="FM120" s="116"/>
      <c r="FN120" s="116"/>
      <c r="FO120" s="116"/>
      <c r="FP120" s="116"/>
      <c r="FQ120" s="116"/>
      <c r="FR120" s="116"/>
      <c r="FS120" s="116"/>
      <c r="FT120" s="116"/>
      <c r="FU120" s="116"/>
      <c r="FV120" s="116"/>
      <c r="FW120" s="116"/>
      <c r="FX120" s="116"/>
      <c r="FY120" s="116"/>
      <c r="FZ120" s="116"/>
      <c r="GA120" s="116"/>
      <c r="GB120" s="116"/>
      <c r="GC120" s="116"/>
      <c r="GD120" s="116"/>
      <c r="GE120" s="116"/>
      <c r="GF120" s="116"/>
      <c r="GG120" s="116"/>
      <c r="GH120" s="116"/>
      <c r="GI120" s="116"/>
      <c r="GJ120" s="116"/>
      <c r="GK120" s="116"/>
      <c r="GL120" s="116"/>
      <c r="GM120" s="116"/>
      <c r="GN120" s="116"/>
      <c r="GO120" s="116"/>
      <c r="GP120" s="116"/>
      <c r="GQ120" s="116"/>
      <c r="GR120" s="116"/>
      <c r="GS120" s="116"/>
      <c r="GT120" s="116"/>
      <c r="GU120" s="116"/>
      <c r="GV120" s="116"/>
      <c r="GW120" s="116"/>
      <c r="GX120" s="116"/>
      <c r="GY120" s="116"/>
      <c r="GZ120" s="116"/>
      <c r="HA120" s="116"/>
      <c r="HB120" s="116"/>
      <c r="HC120" s="116"/>
      <c r="HD120" s="116"/>
      <c r="HE120" s="116"/>
      <c r="HF120" s="116"/>
      <c r="HG120" s="116"/>
      <c r="HH120" s="116"/>
      <c r="HI120" s="116"/>
      <c r="HJ120" s="116"/>
      <c r="HK120" s="116"/>
      <c r="HL120" s="116"/>
      <c r="HM120" s="116"/>
      <c r="HN120" s="116"/>
      <c r="HO120" s="116"/>
      <c r="HP120" s="116"/>
      <c r="HQ120" s="116"/>
      <c r="HR120" s="116"/>
      <c r="HS120" s="116"/>
      <c r="HT120" s="116"/>
      <c r="HU120" s="116"/>
      <c r="HV120" s="116"/>
      <c r="HW120" s="116"/>
      <c r="HX120" s="116"/>
      <c r="HY120" s="116"/>
      <c r="HZ120" s="116"/>
      <c r="IA120" s="116"/>
      <c r="IB120" s="116"/>
      <c r="IC120" s="116"/>
      <c r="ID120" s="116"/>
      <c r="IE120" s="116"/>
      <c r="IF120" s="116"/>
      <c r="IG120" s="116"/>
      <c r="IH120" s="116"/>
      <c r="II120" s="116"/>
      <c r="IJ120" s="116"/>
      <c r="IK120" s="116"/>
      <c r="IL120" s="116"/>
      <c r="IM120" s="116"/>
      <c r="IN120" s="79"/>
      <c r="IO120" s="79"/>
    </row>
    <row r="121" spans="1:249" s="130" customFormat="1" ht="16.5">
      <c r="A121" s="238"/>
      <c r="B121" s="118"/>
      <c r="C121" s="239"/>
      <c r="G121" s="225"/>
      <c r="H121" s="225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  <c r="DK121" s="116"/>
      <c r="DL121" s="116"/>
      <c r="DM121" s="116"/>
      <c r="DN121" s="116"/>
      <c r="DO121" s="116"/>
      <c r="DP121" s="116"/>
      <c r="DQ121" s="116"/>
      <c r="DR121" s="116"/>
      <c r="DS121" s="116"/>
      <c r="DT121" s="116"/>
      <c r="DU121" s="116"/>
      <c r="DV121" s="116"/>
      <c r="DW121" s="116"/>
      <c r="DX121" s="116"/>
      <c r="DY121" s="116"/>
      <c r="DZ121" s="116"/>
      <c r="EA121" s="116"/>
      <c r="EB121" s="116"/>
      <c r="EC121" s="116"/>
      <c r="ED121" s="116"/>
      <c r="EE121" s="116"/>
      <c r="EF121" s="116"/>
      <c r="EG121" s="116"/>
      <c r="EH121" s="116"/>
      <c r="EI121" s="116"/>
      <c r="EJ121" s="116"/>
      <c r="EK121" s="116"/>
      <c r="EL121" s="116"/>
      <c r="EM121" s="116"/>
      <c r="EN121" s="116"/>
      <c r="EO121" s="116"/>
      <c r="EP121" s="116"/>
      <c r="EQ121" s="116"/>
      <c r="ER121" s="116"/>
      <c r="ES121" s="116"/>
      <c r="ET121" s="116"/>
      <c r="EU121" s="116"/>
      <c r="EV121" s="116"/>
      <c r="EW121" s="116"/>
      <c r="EX121" s="116"/>
      <c r="EY121" s="116"/>
      <c r="EZ121" s="116"/>
      <c r="FA121" s="116"/>
      <c r="FB121" s="116"/>
      <c r="FC121" s="116"/>
      <c r="FD121" s="116"/>
      <c r="FE121" s="116"/>
      <c r="FF121" s="116"/>
      <c r="FG121" s="116"/>
      <c r="FH121" s="116"/>
      <c r="FI121" s="116"/>
      <c r="FJ121" s="116"/>
      <c r="FK121" s="116"/>
      <c r="FL121" s="116"/>
      <c r="FM121" s="116"/>
      <c r="FN121" s="116"/>
      <c r="FO121" s="116"/>
      <c r="FP121" s="116"/>
      <c r="FQ121" s="116"/>
      <c r="FR121" s="116"/>
      <c r="FS121" s="116"/>
      <c r="FT121" s="116"/>
      <c r="FU121" s="116"/>
      <c r="FV121" s="116"/>
      <c r="FW121" s="116"/>
      <c r="FX121" s="116"/>
      <c r="FY121" s="116"/>
      <c r="FZ121" s="116"/>
      <c r="GA121" s="116"/>
      <c r="GB121" s="116"/>
      <c r="GC121" s="116"/>
      <c r="GD121" s="116"/>
      <c r="GE121" s="116"/>
      <c r="GF121" s="116"/>
      <c r="GG121" s="116"/>
      <c r="GH121" s="116"/>
      <c r="GI121" s="116"/>
      <c r="GJ121" s="116"/>
      <c r="GK121" s="116"/>
      <c r="GL121" s="116"/>
      <c r="GM121" s="116"/>
      <c r="GN121" s="116"/>
      <c r="GO121" s="116"/>
      <c r="GP121" s="116"/>
      <c r="GQ121" s="116"/>
      <c r="GR121" s="116"/>
      <c r="GS121" s="116"/>
      <c r="GT121" s="116"/>
      <c r="GU121" s="116"/>
      <c r="GV121" s="116"/>
      <c r="GW121" s="116"/>
      <c r="GX121" s="116"/>
      <c r="GY121" s="116"/>
      <c r="GZ121" s="116"/>
      <c r="HA121" s="116"/>
      <c r="HB121" s="116"/>
      <c r="HC121" s="116"/>
      <c r="HD121" s="116"/>
      <c r="HE121" s="116"/>
      <c r="HF121" s="116"/>
      <c r="HG121" s="116"/>
      <c r="HH121" s="116"/>
      <c r="HI121" s="116"/>
      <c r="HJ121" s="116"/>
      <c r="HK121" s="116"/>
      <c r="HL121" s="116"/>
      <c r="HM121" s="116"/>
      <c r="HN121" s="116"/>
      <c r="HO121" s="116"/>
      <c r="HP121" s="116"/>
      <c r="HQ121" s="116"/>
      <c r="HR121" s="116"/>
      <c r="HS121" s="116"/>
      <c r="HT121" s="116"/>
      <c r="HU121" s="116"/>
      <c r="HV121" s="116"/>
      <c r="HW121" s="116"/>
      <c r="HX121" s="116"/>
      <c r="HY121" s="116"/>
      <c r="HZ121" s="116"/>
      <c r="IA121" s="116"/>
      <c r="IB121" s="116"/>
      <c r="IC121" s="116"/>
      <c r="ID121" s="116"/>
      <c r="IE121" s="116"/>
      <c r="IF121" s="116"/>
      <c r="IG121" s="116"/>
      <c r="IH121" s="116"/>
      <c r="II121" s="116"/>
      <c r="IJ121" s="116"/>
      <c r="IK121" s="116"/>
      <c r="IL121" s="116"/>
      <c r="IM121" s="116"/>
      <c r="IN121" s="79"/>
      <c r="IO121" s="79"/>
    </row>
    <row r="122" spans="1:249" s="130" customFormat="1" ht="16.5">
      <c r="A122" s="238"/>
      <c r="B122" s="118"/>
      <c r="C122" s="239"/>
      <c r="G122" s="225"/>
      <c r="H122" s="225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  <c r="DK122" s="116"/>
      <c r="DL122" s="116"/>
      <c r="DM122" s="116"/>
      <c r="DN122" s="116"/>
      <c r="DO122" s="116"/>
      <c r="DP122" s="116"/>
      <c r="DQ122" s="116"/>
      <c r="DR122" s="116"/>
      <c r="DS122" s="116"/>
      <c r="DT122" s="116"/>
      <c r="DU122" s="116"/>
      <c r="DV122" s="116"/>
      <c r="DW122" s="116"/>
      <c r="DX122" s="116"/>
      <c r="DY122" s="116"/>
      <c r="DZ122" s="116"/>
      <c r="EA122" s="116"/>
      <c r="EB122" s="116"/>
      <c r="EC122" s="116"/>
      <c r="ED122" s="116"/>
      <c r="EE122" s="116"/>
      <c r="EF122" s="116"/>
      <c r="EG122" s="116"/>
      <c r="EH122" s="116"/>
      <c r="EI122" s="116"/>
      <c r="EJ122" s="116"/>
      <c r="EK122" s="116"/>
      <c r="EL122" s="116"/>
      <c r="EM122" s="116"/>
      <c r="EN122" s="116"/>
      <c r="EO122" s="116"/>
      <c r="EP122" s="116"/>
      <c r="EQ122" s="116"/>
      <c r="ER122" s="116"/>
      <c r="ES122" s="116"/>
      <c r="ET122" s="116"/>
      <c r="EU122" s="116"/>
      <c r="EV122" s="116"/>
      <c r="EW122" s="116"/>
      <c r="EX122" s="116"/>
      <c r="EY122" s="116"/>
      <c r="EZ122" s="116"/>
      <c r="FA122" s="116"/>
      <c r="FB122" s="116"/>
      <c r="FC122" s="116"/>
      <c r="FD122" s="116"/>
      <c r="FE122" s="116"/>
      <c r="FF122" s="116"/>
      <c r="FG122" s="116"/>
      <c r="FH122" s="116"/>
      <c r="FI122" s="116"/>
      <c r="FJ122" s="116"/>
      <c r="FK122" s="116"/>
      <c r="FL122" s="116"/>
      <c r="FM122" s="116"/>
      <c r="FN122" s="116"/>
      <c r="FO122" s="116"/>
      <c r="FP122" s="116"/>
      <c r="FQ122" s="116"/>
      <c r="FR122" s="116"/>
      <c r="FS122" s="116"/>
      <c r="FT122" s="116"/>
      <c r="FU122" s="116"/>
      <c r="FV122" s="116"/>
      <c r="FW122" s="116"/>
      <c r="FX122" s="116"/>
      <c r="FY122" s="116"/>
      <c r="FZ122" s="116"/>
      <c r="GA122" s="116"/>
      <c r="GB122" s="116"/>
      <c r="GC122" s="116"/>
      <c r="GD122" s="116"/>
      <c r="GE122" s="116"/>
      <c r="GF122" s="116"/>
      <c r="GG122" s="116"/>
      <c r="GH122" s="116"/>
      <c r="GI122" s="116"/>
      <c r="GJ122" s="116"/>
      <c r="GK122" s="116"/>
      <c r="GL122" s="116"/>
      <c r="GM122" s="116"/>
      <c r="GN122" s="116"/>
      <c r="GO122" s="116"/>
      <c r="GP122" s="116"/>
      <c r="GQ122" s="116"/>
      <c r="GR122" s="116"/>
      <c r="GS122" s="116"/>
      <c r="GT122" s="116"/>
      <c r="GU122" s="116"/>
      <c r="GV122" s="116"/>
      <c r="GW122" s="116"/>
      <c r="GX122" s="116"/>
      <c r="GY122" s="116"/>
      <c r="GZ122" s="116"/>
      <c r="HA122" s="116"/>
      <c r="HB122" s="116"/>
      <c r="HC122" s="116"/>
      <c r="HD122" s="116"/>
      <c r="HE122" s="116"/>
      <c r="HF122" s="116"/>
      <c r="HG122" s="116"/>
      <c r="HH122" s="116"/>
      <c r="HI122" s="116"/>
      <c r="HJ122" s="116"/>
      <c r="HK122" s="116"/>
      <c r="HL122" s="116"/>
      <c r="HM122" s="116"/>
      <c r="HN122" s="116"/>
      <c r="HO122" s="116"/>
      <c r="HP122" s="116"/>
      <c r="HQ122" s="116"/>
      <c r="HR122" s="116"/>
      <c r="HS122" s="116"/>
      <c r="HT122" s="116"/>
      <c r="HU122" s="116"/>
      <c r="HV122" s="116"/>
      <c r="HW122" s="116"/>
      <c r="HX122" s="116"/>
      <c r="HY122" s="116"/>
      <c r="HZ122" s="116"/>
      <c r="IA122" s="116"/>
      <c r="IB122" s="116"/>
      <c r="IC122" s="116"/>
      <c r="ID122" s="116"/>
      <c r="IE122" s="116"/>
      <c r="IF122" s="116"/>
      <c r="IG122" s="116"/>
      <c r="IH122" s="116"/>
      <c r="II122" s="116"/>
      <c r="IJ122" s="116"/>
      <c r="IK122" s="116"/>
      <c r="IL122" s="116"/>
      <c r="IM122" s="116"/>
      <c r="IN122" s="79"/>
      <c r="IO122" s="79"/>
    </row>
    <row r="123" spans="1:249" s="130" customFormat="1" ht="16.5">
      <c r="A123" s="238"/>
      <c r="B123" s="118"/>
      <c r="C123" s="239"/>
      <c r="G123" s="225"/>
      <c r="H123" s="225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  <c r="DK123" s="116"/>
      <c r="DL123" s="116"/>
      <c r="DM123" s="116"/>
      <c r="DN123" s="116"/>
      <c r="DO123" s="116"/>
      <c r="DP123" s="116"/>
      <c r="DQ123" s="116"/>
      <c r="DR123" s="116"/>
      <c r="DS123" s="116"/>
      <c r="DT123" s="116"/>
      <c r="DU123" s="116"/>
      <c r="DV123" s="116"/>
      <c r="DW123" s="116"/>
      <c r="DX123" s="116"/>
      <c r="DY123" s="116"/>
      <c r="DZ123" s="116"/>
      <c r="EA123" s="116"/>
      <c r="EB123" s="116"/>
      <c r="EC123" s="116"/>
      <c r="ED123" s="116"/>
      <c r="EE123" s="116"/>
      <c r="EF123" s="116"/>
      <c r="EG123" s="116"/>
      <c r="EH123" s="116"/>
      <c r="EI123" s="116"/>
      <c r="EJ123" s="116"/>
      <c r="EK123" s="116"/>
      <c r="EL123" s="116"/>
      <c r="EM123" s="116"/>
      <c r="EN123" s="116"/>
      <c r="EO123" s="116"/>
      <c r="EP123" s="116"/>
      <c r="EQ123" s="116"/>
      <c r="ER123" s="116"/>
      <c r="ES123" s="116"/>
      <c r="ET123" s="116"/>
      <c r="EU123" s="116"/>
      <c r="EV123" s="116"/>
      <c r="EW123" s="116"/>
      <c r="EX123" s="116"/>
      <c r="EY123" s="116"/>
      <c r="EZ123" s="116"/>
      <c r="FA123" s="116"/>
      <c r="FB123" s="116"/>
      <c r="FC123" s="116"/>
      <c r="FD123" s="116"/>
      <c r="FE123" s="116"/>
      <c r="FF123" s="116"/>
      <c r="FG123" s="116"/>
      <c r="FH123" s="116"/>
      <c r="FI123" s="116"/>
      <c r="FJ123" s="116"/>
      <c r="FK123" s="116"/>
      <c r="FL123" s="116"/>
      <c r="FM123" s="116"/>
      <c r="FN123" s="116"/>
      <c r="FO123" s="116"/>
      <c r="FP123" s="116"/>
      <c r="FQ123" s="116"/>
      <c r="FR123" s="116"/>
      <c r="FS123" s="116"/>
      <c r="FT123" s="116"/>
      <c r="FU123" s="116"/>
      <c r="FV123" s="116"/>
      <c r="FW123" s="116"/>
      <c r="FX123" s="116"/>
      <c r="FY123" s="116"/>
      <c r="FZ123" s="116"/>
      <c r="GA123" s="116"/>
      <c r="GB123" s="116"/>
      <c r="GC123" s="116"/>
      <c r="GD123" s="116"/>
      <c r="GE123" s="116"/>
      <c r="GF123" s="116"/>
      <c r="GG123" s="116"/>
      <c r="GH123" s="116"/>
      <c r="GI123" s="116"/>
      <c r="GJ123" s="116"/>
      <c r="GK123" s="116"/>
      <c r="GL123" s="116"/>
      <c r="GM123" s="116"/>
      <c r="GN123" s="116"/>
      <c r="GO123" s="116"/>
      <c r="GP123" s="116"/>
      <c r="GQ123" s="116"/>
      <c r="GR123" s="116"/>
      <c r="GS123" s="116"/>
      <c r="GT123" s="116"/>
      <c r="GU123" s="116"/>
      <c r="GV123" s="116"/>
      <c r="GW123" s="116"/>
      <c r="GX123" s="116"/>
      <c r="GY123" s="116"/>
      <c r="GZ123" s="116"/>
      <c r="HA123" s="116"/>
      <c r="HB123" s="116"/>
      <c r="HC123" s="116"/>
      <c r="HD123" s="116"/>
      <c r="HE123" s="116"/>
      <c r="HF123" s="116"/>
      <c r="HG123" s="116"/>
      <c r="HH123" s="116"/>
      <c r="HI123" s="116"/>
      <c r="HJ123" s="116"/>
      <c r="HK123" s="116"/>
      <c r="HL123" s="116"/>
      <c r="HM123" s="116"/>
      <c r="HN123" s="116"/>
      <c r="HO123" s="116"/>
      <c r="HP123" s="116"/>
      <c r="HQ123" s="116"/>
      <c r="HR123" s="116"/>
      <c r="HS123" s="116"/>
      <c r="HT123" s="116"/>
      <c r="HU123" s="116"/>
      <c r="HV123" s="116"/>
      <c r="HW123" s="116"/>
      <c r="HX123" s="116"/>
      <c r="HY123" s="116"/>
      <c r="HZ123" s="116"/>
      <c r="IA123" s="116"/>
      <c r="IB123" s="116"/>
      <c r="IC123" s="116"/>
      <c r="ID123" s="116"/>
      <c r="IE123" s="116"/>
      <c r="IF123" s="116"/>
      <c r="IG123" s="116"/>
      <c r="IH123" s="116"/>
      <c r="II123" s="116"/>
      <c r="IJ123" s="116"/>
      <c r="IK123" s="116"/>
      <c r="IL123" s="116"/>
      <c r="IM123" s="116"/>
      <c r="IN123" s="79"/>
      <c r="IO123" s="79"/>
    </row>
    <row r="124" spans="1:249" s="130" customFormat="1" ht="16.5">
      <c r="A124" s="238"/>
      <c r="B124" s="118"/>
      <c r="C124" s="239"/>
      <c r="G124" s="225"/>
      <c r="H124" s="225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  <c r="DK124" s="116"/>
      <c r="DL124" s="116"/>
      <c r="DM124" s="116"/>
      <c r="DN124" s="116"/>
      <c r="DO124" s="116"/>
      <c r="DP124" s="116"/>
      <c r="DQ124" s="116"/>
      <c r="DR124" s="116"/>
      <c r="DS124" s="116"/>
      <c r="DT124" s="116"/>
      <c r="DU124" s="116"/>
      <c r="DV124" s="116"/>
      <c r="DW124" s="116"/>
      <c r="DX124" s="116"/>
      <c r="DY124" s="116"/>
      <c r="DZ124" s="116"/>
      <c r="EA124" s="116"/>
      <c r="EB124" s="116"/>
      <c r="EC124" s="116"/>
      <c r="ED124" s="116"/>
      <c r="EE124" s="116"/>
      <c r="EF124" s="116"/>
      <c r="EG124" s="116"/>
      <c r="EH124" s="116"/>
      <c r="EI124" s="116"/>
      <c r="EJ124" s="116"/>
      <c r="EK124" s="116"/>
      <c r="EL124" s="116"/>
      <c r="EM124" s="116"/>
      <c r="EN124" s="116"/>
      <c r="EO124" s="116"/>
      <c r="EP124" s="116"/>
      <c r="EQ124" s="116"/>
      <c r="ER124" s="116"/>
      <c r="ES124" s="116"/>
      <c r="ET124" s="116"/>
      <c r="EU124" s="116"/>
      <c r="EV124" s="116"/>
      <c r="EW124" s="116"/>
      <c r="EX124" s="116"/>
      <c r="EY124" s="116"/>
      <c r="EZ124" s="116"/>
      <c r="FA124" s="116"/>
      <c r="FB124" s="116"/>
      <c r="FC124" s="116"/>
      <c r="FD124" s="116"/>
      <c r="FE124" s="116"/>
      <c r="FF124" s="116"/>
      <c r="FG124" s="116"/>
      <c r="FH124" s="116"/>
      <c r="FI124" s="116"/>
      <c r="FJ124" s="116"/>
      <c r="FK124" s="116"/>
      <c r="FL124" s="116"/>
      <c r="FM124" s="116"/>
      <c r="FN124" s="116"/>
      <c r="FO124" s="116"/>
      <c r="FP124" s="116"/>
      <c r="FQ124" s="116"/>
      <c r="FR124" s="116"/>
      <c r="FS124" s="116"/>
      <c r="FT124" s="116"/>
      <c r="FU124" s="116"/>
      <c r="FV124" s="116"/>
      <c r="FW124" s="116"/>
      <c r="FX124" s="116"/>
      <c r="FY124" s="116"/>
      <c r="FZ124" s="116"/>
      <c r="GA124" s="116"/>
      <c r="GB124" s="116"/>
      <c r="GC124" s="116"/>
      <c r="GD124" s="116"/>
      <c r="GE124" s="116"/>
      <c r="GF124" s="116"/>
      <c r="GG124" s="116"/>
      <c r="GH124" s="116"/>
      <c r="GI124" s="116"/>
      <c r="GJ124" s="116"/>
      <c r="GK124" s="116"/>
      <c r="GL124" s="116"/>
      <c r="GM124" s="116"/>
      <c r="GN124" s="116"/>
      <c r="GO124" s="116"/>
      <c r="GP124" s="116"/>
      <c r="GQ124" s="116"/>
      <c r="GR124" s="116"/>
      <c r="GS124" s="116"/>
      <c r="GT124" s="116"/>
      <c r="GU124" s="116"/>
      <c r="GV124" s="116"/>
      <c r="GW124" s="116"/>
      <c r="GX124" s="116"/>
      <c r="GY124" s="116"/>
      <c r="GZ124" s="116"/>
      <c r="HA124" s="116"/>
      <c r="HB124" s="116"/>
      <c r="HC124" s="116"/>
      <c r="HD124" s="116"/>
      <c r="HE124" s="116"/>
      <c r="HF124" s="116"/>
      <c r="HG124" s="116"/>
      <c r="HH124" s="116"/>
      <c r="HI124" s="116"/>
      <c r="HJ124" s="116"/>
      <c r="HK124" s="116"/>
      <c r="HL124" s="116"/>
      <c r="HM124" s="116"/>
      <c r="HN124" s="116"/>
      <c r="HO124" s="116"/>
      <c r="HP124" s="116"/>
      <c r="HQ124" s="116"/>
      <c r="HR124" s="116"/>
      <c r="HS124" s="116"/>
      <c r="HT124" s="116"/>
      <c r="HU124" s="116"/>
      <c r="HV124" s="116"/>
      <c r="HW124" s="116"/>
      <c r="HX124" s="116"/>
      <c r="HY124" s="116"/>
      <c r="HZ124" s="116"/>
      <c r="IA124" s="116"/>
      <c r="IB124" s="116"/>
      <c r="IC124" s="116"/>
      <c r="ID124" s="116"/>
      <c r="IE124" s="116"/>
      <c r="IF124" s="116"/>
      <c r="IG124" s="116"/>
      <c r="IH124" s="116"/>
      <c r="II124" s="116"/>
      <c r="IJ124" s="116"/>
      <c r="IK124" s="116"/>
      <c r="IL124" s="116"/>
      <c r="IM124" s="116"/>
      <c r="IN124" s="79"/>
      <c r="IO124" s="79"/>
    </row>
    <row r="125" spans="1:249" s="130" customFormat="1" ht="16.5">
      <c r="A125" s="238"/>
      <c r="B125" s="118"/>
      <c r="C125" s="239"/>
      <c r="G125" s="225"/>
      <c r="H125" s="225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  <c r="DK125" s="116"/>
      <c r="DL125" s="116"/>
      <c r="DM125" s="116"/>
      <c r="DN125" s="116"/>
      <c r="DO125" s="116"/>
      <c r="DP125" s="116"/>
      <c r="DQ125" s="116"/>
      <c r="DR125" s="116"/>
      <c r="DS125" s="116"/>
      <c r="DT125" s="116"/>
      <c r="DU125" s="116"/>
      <c r="DV125" s="116"/>
      <c r="DW125" s="116"/>
      <c r="DX125" s="116"/>
      <c r="DY125" s="116"/>
      <c r="DZ125" s="116"/>
      <c r="EA125" s="116"/>
      <c r="EB125" s="116"/>
      <c r="EC125" s="116"/>
      <c r="ED125" s="116"/>
      <c r="EE125" s="116"/>
      <c r="EF125" s="116"/>
      <c r="EG125" s="116"/>
      <c r="EH125" s="116"/>
      <c r="EI125" s="116"/>
      <c r="EJ125" s="116"/>
      <c r="EK125" s="116"/>
      <c r="EL125" s="116"/>
      <c r="EM125" s="116"/>
      <c r="EN125" s="116"/>
      <c r="EO125" s="116"/>
      <c r="EP125" s="116"/>
      <c r="EQ125" s="116"/>
      <c r="ER125" s="116"/>
      <c r="ES125" s="116"/>
      <c r="ET125" s="116"/>
      <c r="EU125" s="116"/>
      <c r="EV125" s="116"/>
      <c r="EW125" s="116"/>
      <c r="EX125" s="116"/>
      <c r="EY125" s="116"/>
      <c r="EZ125" s="116"/>
      <c r="FA125" s="116"/>
      <c r="FB125" s="116"/>
      <c r="FC125" s="116"/>
      <c r="FD125" s="116"/>
      <c r="FE125" s="116"/>
      <c r="FF125" s="116"/>
      <c r="FG125" s="116"/>
      <c r="FH125" s="116"/>
      <c r="FI125" s="116"/>
      <c r="FJ125" s="116"/>
      <c r="FK125" s="116"/>
      <c r="FL125" s="116"/>
      <c r="FM125" s="116"/>
      <c r="FN125" s="116"/>
      <c r="FO125" s="116"/>
      <c r="FP125" s="116"/>
      <c r="FQ125" s="116"/>
      <c r="FR125" s="116"/>
      <c r="FS125" s="116"/>
      <c r="FT125" s="116"/>
      <c r="FU125" s="116"/>
      <c r="FV125" s="116"/>
      <c r="FW125" s="116"/>
      <c r="FX125" s="116"/>
      <c r="FY125" s="116"/>
      <c r="FZ125" s="116"/>
      <c r="GA125" s="116"/>
      <c r="GB125" s="116"/>
      <c r="GC125" s="116"/>
      <c r="GD125" s="116"/>
      <c r="GE125" s="116"/>
      <c r="GF125" s="116"/>
      <c r="GG125" s="116"/>
      <c r="GH125" s="116"/>
      <c r="GI125" s="116"/>
      <c r="GJ125" s="116"/>
      <c r="GK125" s="116"/>
      <c r="GL125" s="116"/>
      <c r="GM125" s="116"/>
      <c r="GN125" s="116"/>
      <c r="GO125" s="116"/>
      <c r="GP125" s="116"/>
      <c r="GQ125" s="116"/>
      <c r="GR125" s="116"/>
      <c r="GS125" s="116"/>
      <c r="GT125" s="116"/>
      <c r="GU125" s="116"/>
      <c r="GV125" s="116"/>
      <c r="GW125" s="116"/>
      <c r="GX125" s="116"/>
      <c r="GY125" s="116"/>
      <c r="GZ125" s="116"/>
      <c r="HA125" s="116"/>
      <c r="HB125" s="116"/>
      <c r="HC125" s="116"/>
      <c r="HD125" s="116"/>
      <c r="HE125" s="116"/>
      <c r="HF125" s="116"/>
      <c r="HG125" s="116"/>
      <c r="HH125" s="116"/>
      <c r="HI125" s="116"/>
      <c r="HJ125" s="116"/>
      <c r="HK125" s="116"/>
      <c r="HL125" s="116"/>
      <c r="HM125" s="116"/>
      <c r="HN125" s="116"/>
      <c r="HO125" s="116"/>
      <c r="HP125" s="116"/>
      <c r="HQ125" s="116"/>
      <c r="HR125" s="116"/>
      <c r="HS125" s="116"/>
      <c r="HT125" s="116"/>
      <c r="HU125" s="116"/>
      <c r="HV125" s="116"/>
      <c r="HW125" s="116"/>
      <c r="HX125" s="116"/>
      <c r="HY125" s="116"/>
      <c r="HZ125" s="116"/>
      <c r="IA125" s="116"/>
      <c r="IB125" s="116"/>
      <c r="IC125" s="116"/>
      <c r="ID125" s="116"/>
      <c r="IE125" s="116"/>
      <c r="IF125" s="116"/>
      <c r="IG125" s="116"/>
      <c r="IH125" s="116"/>
      <c r="II125" s="116"/>
      <c r="IJ125" s="116"/>
      <c r="IK125" s="116"/>
      <c r="IL125" s="116"/>
      <c r="IM125" s="116"/>
      <c r="IN125" s="79"/>
      <c r="IO125" s="79"/>
    </row>
    <row r="126" spans="1:249" s="130" customFormat="1" ht="16.5">
      <c r="A126" s="238"/>
      <c r="B126" s="118"/>
      <c r="C126" s="239"/>
      <c r="G126" s="225"/>
      <c r="H126" s="225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  <c r="DK126" s="116"/>
      <c r="DL126" s="116"/>
      <c r="DM126" s="116"/>
      <c r="DN126" s="116"/>
      <c r="DO126" s="116"/>
      <c r="DP126" s="116"/>
      <c r="DQ126" s="116"/>
      <c r="DR126" s="116"/>
      <c r="DS126" s="116"/>
      <c r="DT126" s="116"/>
      <c r="DU126" s="116"/>
      <c r="DV126" s="116"/>
      <c r="DW126" s="116"/>
      <c r="DX126" s="116"/>
      <c r="DY126" s="116"/>
      <c r="DZ126" s="116"/>
      <c r="EA126" s="116"/>
      <c r="EB126" s="116"/>
      <c r="EC126" s="116"/>
      <c r="ED126" s="116"/>
      <c r="EE126" s="116"/>
      <c r="EF126" s="116"/>
      <c r="EG126" s="116"/>
      <c r="EH126" s="116"/>
      <c r="EI126" s="116"/>
      <c r="EJ126" s="116"/>
      <c r="EK126" s="116"/>
      <c r="EL126" s="116"/>
      <c r="EM126" s="116"/>
      <c r="EN126" s="116"/>
      <c r="EO126" s="116"/>
      <c r="EP126" s="116"/>
      <c r="EQ126" s="116"/>
      <c r="ER126" s="116"/>
      <c r="ES126" s="116"/>
      <c r="ET126" s="116"/>
      <c r="EU126" s="116"/>
      <c r="EV126" s="116"/>
      <c r="EW126" s="116"/>
      <c r="EX126" s="116"/>
      <c r="EY126" s="116"/>
      <c r="EZ126" s="116"/>
      <c r="FA126" s="116"/>
      <c r="FB126" s="116"/>
      <c r="FC126" s="116"/>
      <c r="FD126" s="116"/>
      <c r="FE126" s="116"/>
      <c r="FF126" s="116"/>
      <c r="FG126" s="116"/>
      <c r="FH126" s="116"/>
      <c r="FI126" s="116"/>
      <c r="FJ126" s="116"/>
      <c r="FK126" s="116"/>
      <c r="FL126" s="116"/>
      <c r="FM126" s="116"/>
      <c r="FN126" s="116"/>
      <c r="FO126" s="116"/>
      <c r="FP126" s="116"/>
      <c r="FQ126" s="116"/>
      <c r="FR126" s="116"/>
      <c r="FS126" s="116"/>
      <c r="FT126" s="116"/>
      <c r="FU126" s="116"/>
      <c r="FV126" s="116"/>
      <c r="FW126" s="116"/>
      <c r="FX126" s="116"/>
      <c r="FY126" s="116"/>
      <c r="FZ126" s="116"/>
      <c r="GA126" s="116"/>
      <c r="GB126" s="116"/>
      <c r="GC126" s="116"/>
      <c r="GD126" s="116"/>
      <c r="GE126" s="116"/>
      <c r="GF126" s="116"/>
      <c r="GG126" s="116"/>
      <c r="GH126" s="116"/>
      <c r="GI126" s="116"/>
      <c r="GJ126" s="116"/>
      <c r="GK126" s="116"/>
      <c r="GL126" s="116"/>
      <c r="GM126" s="116"/>
      <c r="GN126" s="116"/>
      <c r="GO126" s="116"/>
      <c r="GP126" s="116"/>
      <c r="GQ126" s="116"/>
      <c r="GR126" s="116"/>
      <c r="GS126" s="116"/>
      <c r="GT126" s="116"/>
      <c r="GU126" s="116"/>
      <c r="GV126" s="116"/>
      <c r="GW126" s="116"/>
      <c r="GX126" s="116"/>
      <c r="GY126" s="116"/>
      <c r="GZ126" s="116"/>
      <c r="HA126" s="116"/>
      <c r="HB126" s="116"/>
      <c r="HC126" s="116"/>
      <c r="HD126" s="116"/>
      <c r="HE126" s="116"/>
      <c r="HF126" s="116"/>
      <c r="HG126" s="116"/>
      <c r="HH126" s="116"/>
      <c r="HI126" s="116"/>
      <c r="HJ126" s="116"/>
      <c r="HK126" s="116"/>
      <c r="HL126" s="116"/>
      <c r="HM126" s="116"/>
      <c r="HN126" s="116"/>
      <c r="HO126" s="116"/>
      <c r="HP126" s="116"/>
      <c r="HQ126" s="116"/>
      <c r="HR126" s="116"/>
      <c r="HS126" s="116"/>
      <c r="HT126" s="116"/>
      <c r="HU126" s="116"/>
      <c r="HV126" s="116"/>
      <c r="HW126" s="116"/>
      <c r="HX126" s="116"/>
      <c r="HY126" s="116"/>
      <c r="HZ126" s="116"/>
      <c r="IA126" s="116"/>
      <c r="IB126" s="116"/>
      <c r="IC126" s="116"/>
      <c r="ID126" s="116"/>
      <c r="IE126" s="116"/>
      <c r="IF126" s="116"/>
      <c r="IG126" s="116"/>
      <c r="IH126" s="116"/>
      <c r="II126" s="116"/>
      <c r="IJ126" s="116"/>
      <c r="IK126" s="116"/>
      <c r="IL126" s="116"/>
      <c r="IM126" s="116"/>
      <c r="IN126" s="79"/>
      <c r="IO126" s="79"/>
    </row>
    <row r="127" spans="1:249" s="130" customFormat="1" ht="16.5">
      <c r="A127" s="238"/>
      <c r="B127" s="118"/>
      <c r="C127" s="239"/>
      <c r="G127" s="225"/>
      <c r="H127" s="225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  <c r="DK127" s="116"/>
      <c r="DL127" s="116"/>
      <c r="DM127" s="116"/>
      <c r="DN127" s="116"/>
      <c r="DO127" s="116"/>
      <c r="DP127" s="116"/>
      <c r="DQ127" s="116"/>
      <c r="DR127" s="116"/>
      <c r="DS127" s="116"/>
      <c r="DT127" s="116"/>
      <c r="DU127" s="116"/>
      <c r="DV127" s="116"/>
      <c r="DW127" s="116"/>
      <c r="DX127" s="116"/>
      <c r="DY127" s="116"/>
      <c r="DZ127" s="116"/>
      <c r="EA127" s="116"/>
      <c r="EB127" s="116"/>
      <c r="EC127" s="116"/>
      <c r="ED127" s="116"/>
      <c r="EE127" s="116"/>
      <c r="EF127" s="116"/>
      <c r="EG127" s="116"/>
      <c r="EH127" s="116"/>
      <c r="EI127" s="116"/>
      <c r="EJ127" s="116"/>
      <c r="EK127" s="116"/>
      <c r="EL127" s="116"/>
      <c r="EM127" s="116"/>
      <c r="EN127" s="116"/>
      <c r="EO127" s="116"/>
      <c r="EP127" s="116"/>
      <c r="EQ127" s="116"/>
      <c r="ER127" s="116"/>
      <c r="ES127" s="116"/>
      <c r="ET127" s="116"/>
      <c r="EU127" s="116"/>
      <c r="EV127" s="116"/>
      <c r="EW127" s="116"/>
      <c r="EX127" s="116"/>
      <c r="EY127" s="116"/>
      <c r="EZ127" s="116"/>
      <c r="FA127" s="116"/>
      <c r="FB127" s="116"/>
      <c r="FC127" s="116"/>
      <c r="FD127" s="116"/>
      <c r="FE127" s="116"/>
      <c r="FF127" s="116"/>
      <c r="FG127" s="116"/>
      <c r="FH127" s="116"/>
      <c r="FI127" s="116"/>
      <c r="FJ127" s="116"/>
      <c r="FK127" s="116"/>
      <c r="FL127" s="116"/>
      <c r="FM127" s="116"/>
      <c r="FN127" s="116"/>
      <c r="FO127" s="116"/>
      <c r="FP127" s="116"/>
      <c r="FQ127" s="116"/>
      <c r="FR127" s="116"/>
      <c r="FS127" s="116"/>
      <c r="FT127" s="116"/>
      <c r="FU127" s="116"/>
      <c r="FV127" s="116"/>
      <c r="FW127" s="116"/>
      <c r="FX127" s="116"/>
      <c r="FY127" s="116"/>
      <c r="FZ127" s="116"/>
      <c r="GA127" s="116"/>
      <c r="GB127" s="116"/>
      <c r="GC127" s="116"/>
      <c r="GD127" s="116"/>
      <c r="GE127" s="116"/>
      <c r="GF127" s="116"/>
      <c r="GG127" s="116"/>
      <c r="GH127" s="116"/>
      <c r="GI127" s="116"/>
      <c r="GJ127" s="116"/>
      <c r="GK127" s="116"/>
      <c r="GL127" s="116"/>
      <c r="GM127" s="116"/>
      <c r="GN127" s="116"/>
      <c r="GO127" s="116"/>
      <c r="GP127" s="116"/>
      <c r="GQ127" s="116"/>
      <c r="GR127" s="116"/>
      <c r="GS127" s="116"/>
      <c r="GT127" s="116"/>
      <c r="GU127" s="116"/>
      <c r="GV127" s="116"/>
      <c r="GW127" s="116"/>
      <c r="GX127" s="116"/>
      <c r="GY127" s="116"/>
      <c r="GZ127" s="116"/>
      <c r="HA127" s="116"/>
      <c r="HB127" s="116"/>
      <c r="HC127" s="116"/>
      <c r="HD127" s="116"/>
      <c r="HE127" s="116"/>
      <c r="HF127" s="116"/>
      <c r="HG127" s="116"/>
      <c r="HH127" s="116"/>
      <c r="HI127" s="116"/>
      <c r="HJ127" s="116"/>
      <c r="HK127" s="116"/>
      <c r="HL127" s="116"/>
      <c r="HM127" s="116"/>
      <c r="HN127" s="116"/>
      <c r="HO127" s="116"/>
      <c r="HP127" s="116"/>
      <c r="HQ127" s="116"/>
      <c r="HR127" s="116"/>
      <c r="HS127" s="116"/>
      <c r="HT127" s="116"/>
      <c r="HU127" s="116"/>
      <c r="HV127" s="116"/>
      <c r="HW127" s="116"/>
      <c r="HX127" s="116"/>
      <c r="HY127" s="116"/>
      <c r="HZ127" s="116"/>
      <c r="IA127" s="116"/>
      <c r="IB127" s="116"/>
      <c r="IC127" s="116"/>
      <c r="ID127" s="116"/>
      <c r="IE127" s="116"/>
      <c r="IF127" s="116"/>
      <c r="IG127" s="116"/>
      <c r="IH127" s="116"/>
      <c r="II127" s="116"/>
      <c r="IJ127" s="116"/>
      <c r="IK127" s="116"/>
      <c r="IL127" s="116"/>
      <c r="IM127" s="116"/>
      <c r="IN127" s="79"/>
      <c r="IO127" s="79"/>
    </row>
    <row r="128" spans="1:249" s="130" customFormat="1" ht="16.5">
      <c r="A128" s="238"/>
      <c r="B128" s="118"/>
      <c r="C128" s="239"/>
      <c r="G128" s="225"/>
      <c r="H128" s="225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  <c r="DK128" s="116"/>
      <c r="DL128" s="116"/>
      <c r="DM128" s="116"/>
      <c r="DN128" s="116"/>
      <c r="DO128" s="116"/>
      <c r="DP128" s="116"/>
      <c r="DQ128" s="116"/>
      <c r="DR128" s="116"/>
      <c r="DS128" s="116"/>
      <c r="DT128" s="116"/>
      <c r="DU128" s="116"/>
      <c r="DV128" s="116"/>
      <c r="DW128" s="116"/>
      <c r="DX128" s="116"/>
      <c r="DY128" s="116"/>
      <c r="DZ128" s="116"/>
      <c r="EA128" s="116"/>
      <c r="EB128" s="116"/>
      <c r="EC128" s="116"/>
      <c r="ED128" s="116"/>
      <c r="EE128" s="116"/>
      <c r="EF128" s="116"/>
      <c r="EG128" s="116"/>
      <c r="EH128" s="116"/>
      <c r="EI128" s="116"/>
      <c r="EJ128" s="116"/>
      <c r="EK128" s="116"/>
      <c r="EL128" s="116"/>
      <c r="EM128" s="116"/>
      <c r="EN128" s="116"/>
      <c r="EO128" s="116"/>
      <c r="EP128" s="116"/>
      <c r="EQ128" s="116"/>
      <c r="ER128" s="116"/>
      <c r="ES128" s="116"/>
      <c r="ET128" s="116"/>
      <c r="EU128" s="116"/>
      <c r="EV128" s="116"/>
      <c r="EW128" s="116"/>
      <c r="EX128" s="116"/>
      <c r="EY128" s="116"/>
      <c r="EZ128" s="116"/>
      <c r="FA128" s="116"/>
      <c r="FB128" s="116"/>
      <c r="FC128" s="116"/>
      <c r="FD128" s="116"/>
      <c r="FE128" s="116"/>
      <c r="FF128" s="116"/>
      <c r="FG128" s="116"/>
      <c r="FH128" s="116"/>
      <c r="FI128" s="116"/>
      <c r="FJ128" s="116"/>
      <c r="FK128" s="116"/>
      <c r="FL128" s="116"/>
      <c r="FM128" s="116"/>
      <c r="FN128" s="116"/>
      <c r="FO128" s="116"/>
      <c r="FP128" s="116"/>
      <c r="FQ128" s="116"/>
      <c r="FR128" s="116"/>
      <c r="FS128" s="116"/>
      <c r="FT128" s="116"/>
      <c r="FU128" s="116"/>
      <c r="FV128" s="116"/>
      <c r="FW128" s="116"/>
      <c r="FX128" s="116"/>
      <c r="FY128" s="116"/>
      <c r="FZ128" s="116"/>
      <c r="GA128" s="116"/>
      <c r="GB128" s="116"/>
      <c r="GC128" s="116"/>
      <c r="GD128" s="116"/>
      <c r="GE128" s="116"/>
      <c r="GF128" s="116"/>
      <c r="GG128" s="116"/>
      <c r="GH128" s="116"/>
      <c r="GI128" s="116"/>
      <c r="GJ128" s="116"/>
      <c r="GK128" s="116"/>
      <c r="GL128" s="116"/>
      <c r="GM128" s="116"/>
      <c r="GN128" s="116"/>
      <c r="GO128" s="116"/>
      <c r="GP128" s="116"/>
      <c r="GQ128" s="116"/>
      <c r="GR128" s="116"/>
      <c r="GS128" s="116"/>
      <c r="GT128" s="116"/>
      <c r="GU128" s="116"/>
      <c r="GV128" s="116"/>
      <c r="GW128" s="116"/>
      <c r="GX128" s="116"/>
      <c r="GY128" s="116"/>
      <c r="GZ128" s="116"/>
      <c r="HA128" s="116"/>
      <c r="HB128" s="116"/>
      <c r="HC128" s="116"/>
      <c r="HD128" s="116"/>
      <c r="HE128" s="116"/>
      <c r="HF128" s="116"/>
      <c r="HG128" s="116"/>
      <c r="HH128" s="116"/>
      <c r="HI128" s="116"/>
      <c r="HJ128" s="116"/>
      <c r="HK128" s="116"/>
      <c r="HL128" s="116"/>
      <c r="HM128" s="116"/>
      <c r="HN128" s="116"/>
      <c r="HO128" s="116"/>
      <c r="HP128" s="116"/>
      <c r="HQ128" s="116"/>
      <c r="HR128" s="116"/>
      <c r="HS128" s="116"/>
      <c r="HT128" s="116"/>
      <c r="HU128" s="116"/>
      <c r="HV128" s="116"/>
      <c r="HW128" s="116"/>
      <c r="HX128" s="116"/>
      <c r="HY128" s="116"/>
      <c r="HZ128" s="116"/>
      <c r="IA128" s="116"/>
      <c r="IB128" s="116"/>
      <c r="IC128" s="116"/>
      <c r="ID128" s="116"/>
      <c r="IE128" s="116"/>
      <c r="IF128" s="116"/>
      <c r="IG128" s="116"/>
      <c r="IH128" s="116"/>
      <c r="II128" s="116"/>
      <c r="IJ128" s="116"/>
      <c r="IK128" s="116"/>
      <c r="IL128" s="116"/>
      <c r="IM128" s="116"/>
      <c r="IN128" s="79"/>
      <c r="IO128" s="79"/>
    </row>
    <row r="129" spans="1:249" s="130" customFormat="1" ht="16.5">
      <c r="A129" s="238"/>
      <c r="B129" s="118"/>
      <c r="C129" s="239"/>
      <c r="G129" s="225"/>
      <c r="H129" s="225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  <c r="DK129" s="116"/>
      <c r="DL129" s="116"/>
      <c r="DM129" s="116"/>
      <c r="DN129" s="116"/>
      <c r="DO129" s="116"/>
      <c r="DP129" s="116"/>
      <c r="DQ129" s="116"/>
      <c r="DR129" s="116"/>
      <c r="DS129" s="116"/>
      <c r="DT129" s="116"/>
      <c r="DU129" s="116"/>
      <c r="DV129" s="116"/>
      <c r="DW129" s="116"/>
      <c r="DX129" s="116"/>
      <c r="DY129" s="116"/>
      <c r="DZ129" s="116"/>
      <c r="EA129" s="116"/>
      <c r="EB129" s="116"/>
      <c r="EC129" s="116"/>
      <c r="ED129" s="116"/>
      <c r="EE129" s="116"/>
      <c r="EF129" s="116"/>
      <c r="EG129" s="116"/>
      <c r="EH129" s="116"/>
      <c r="EI129" s="116"/>
      <c r="EJ129" s="116"/>
      <c r="EK129" s="116"/>
      <c r="EL129" s="116"/>
      <c r="EM129" s="116"/>
      <c r="EN129" s="116"/>
      <c r="EO129" s="116"/>
      <c r="EP129" s="116"/>
      <c r="EQ129" s="116"/>
      <c r="ER129" s="116"/>
      <c r="ES129" s="116"/>
      <c r="ET129" s="116"/>
      <c r="EU129" s="116"/>
      <c r="EV129" s="116"/>
      <c r="EW129" s="116"/>
      <c r="EX129" s="116"/>
      <c r="EY129" s="116"/>
      <c r="EZ129" s="116"/>
      <c r="FA129" s="116"/>
      <c r="FB129" s="116"/>
      <c r="FC129" s="116"/>
      <c r="FD129" s="116"/>
      <c r="FE129" s="116"/>
      <c r="FF129" s="116"/>
      <c r="FG129" s="116"/>
      <c r="FH129" s="116"/>
      <c r="FI129" s="116"/>
      <c r="FJ129" s="116"/>
      <c r="FK129" s="116"/>
      <c r="FL129" s="116"/>
      <c r="FM129" s="116"/>
      <c r="FN129" s="116"/>
      <c r="FO129" s="116"/>
      <c r="FP129" s="116"/>
      <c r="FQ129" s="116"/>
      <c r="FR129" s="116"/>
      <c r="FS129" s="116"/>
      <c r="FT129" s="116"/>
      <c r="FU129" s="116"/>
      <c r="FV129" s="116"/>
      <c r="FW129" s="116"/>
      <c r="FX129" s="116"/>
      <c r="FY129" s="116"/>
      <c r="FZ129" s="116"/>
      <c r="GA129" s="116"/>
      <c r="GB129" s="116"/>
      <c r="GC129" s="116"/>
      <c r="GD129" s="116"/>
      <c r="GE129" s="116"/>
      <c r="GF129" s="116"/>
      <c r="GG129" s="116"/>
      <c r="GH129" s="116"/>
      <c r="GI129" s="116"/>
      <c r="GJ129" s="116"/>
      <c r="GK129" s="116"/>
      <c r="GL129" s="116"/>
      <c r="GM129" s="116"/>
      <c r="GN129" s="116"/>
      <c r="GO129" s="116"/>
      <c r="GP129" s="116"/>
      <c r="GQ129" s="116"/>
      <c r="GR129" s="116"/>
      <c r="GS129" s="116"/>
      <c r="GT129" s="116"/>
      <c r="GU129" s="116"/>
      <c r="GV129" s="116"/>
      <c r="GW129" s="116"/>
      <c r="GX129" s="116"/>
      <c r="GY129" s="116"/>
      <c r="GZ129" s="116"/>
      <c r="HA129" s="116"/>
      <c r="HB129" s="116"/>
      <c r="HC129" s="116"/>
      <c r="HD129" s="116"/>
      <c r="HE129" s="116"/>
      <c r="HF129" s="116"/>
      <c r="HG129" s="116"/>
      <c r="HH129" s="116"/>
      <c r="HI129" s="116"/>
      <c r="HJ129" s="116"/>
      <c r="HK129" s="116"/>
      <c r="HL129" s="116"/>
      <c r="HM129" s="116"/>
      <c r="HN129" s="116"/>
      <c r="HO129" s="116"/>
      <c r="HP129" s="116"/>
      <c r="HQ129" s="116"/>
      <c r="HR129" s="116"/>
      <c r="HS129" s="116"/>
      <c r="HT129" s="116"/>
      <c r="HU129" s="116"/>
      <c r="HV129" s="116"/>
      <c r="HW129" s="116"/>
      <c r="HX129" s="116"/>
      <c r="HY129" s="116"/>
      <c r="HZ129" s="116"/>
      <c r="IA129" s="116"/>
      <c r="IB129" s="116"/>
      <c r="IC129" s="116"/>
      <c r="ID129" s="116"/>
      <c r="IE129" s="116"/>
      <c r="IF129" s="116"/>
      <c r="IG129" s="116"/>
      <c r="IH129" s="116"/>
      <c r="II129" s="116"/>
      <c r="IJ129" s="116"/>
      <c r="IK129" s="116"/>
      <c r="IL129" s="116"/>
      <c r="IM129" s="116"/>
      <c r="IN129" s="79"/>
      <c r="IO129" s="79"/>
    </row>
    <row r="130" spans="1:249" s="130" customFormat="1" ht="16.5">
      <c r="A130" s="238"/>
      <c r="B130" s="118"/>
      <c r="C130" s="239"/>
      <c r="G130" s="225"/>
      <c r="H130" s="225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  <c r="DK130" s="116"/>
      <c r="DL130" s="116"/>
      <c r="DM130" s="116"/>
      <c r="DN130" s="116"/>
      <c r="DO130" s="116"/>
      <c r="DP130" s="116"/>
      <c r="DQ130" s="116"/>
      <c r="DR130" s="116"/>
      <c r="DS130" s="116"/>
      <c r="DT130" s="116"/>
      <c r="DU130" s="116"/>
      <c r="DV130" s="116"/>
      <c r="DW130" s="116"/>
      <c r="DX130" s="116"/>
      <c r="DY130" s="116"/>
      <c r="DZ130" s="116"/>
      <c r="EA130" s="116"/>
      <c r="EB130" s="116"/>
      <c r="EC130" s="116"/>
      <c r="ED130" s="116"/>
      <c r="EE130" s="116"/>
      <c r="EF130" s="116"/>
      <c r="EG130" s="116"/>
      <c r="EH130" s="116"/>
      <c r="EI130" s="116"/>
      <c r="EJ130" s="116"/>
      <c r="EK130" s="116"/>
      <c r="EL130" s="116"/>
      <c r="EM130" s="116"/>
      <c r="EN130" s="116"/>
      <c r="EO130" s="116"/>
      <c r="EP130" s="116"/>
      <c r="EQ130" s="116"/>
      <c r="ER130" s="116"/>
      <c r="ES130" s="116"/>
      <c r="ET130" s="116"/>
      <c r="EU130" s="116"/>
      <c r="EV130" s="116"/>
      <c r="EW130" s="116"/>
      <c r="EX130" s="116"/>
      <c r="EY130" s="116"/>
      <c r="EZ130" s="116"/>
      <c r="FA130" s="116"/>
      <c r="FB130" s="116"/>
      <c r="FC130" s="116"/>
      <c r="FD130" s="116"/>
      <c r="FE130" s="116"/>
      <c r="FF130" s="116"/>
      <c r="FG130" s="116"/>
      <c r="FH130" s="116"/>
      <c r="FI130" s="116"/>
      <c r="FJ130" s="116"/>
      <c r="FK130" s="116"/>
      <c r="FL130" s="116"/>
      <c r="FM130" s="116"/>
      <c r="FN130" s="116"/>
      <c r="FO130" s="116"/>
      <c r="FP130" s="116"/>
      <c r="FQ130" s="116"/>
      <c r="FR130" s="116"/>
      <c r="FS130" s="116"/>
      <c r="FT130" s="116"/>
      <c r="FU130" s="116"/>
      <c r="FV130" s="116"/>
      <c r="FW130" s="116"/>
      <c r="FX130" s="116"/>
      <c r="FY130" s="116"/>
      <c r="FZ130" s="116"/>
      <c r="GA130" s="116"/>
      <c r="GB130" s="116"/>
      <c r="GC130" s="116"/>
      <c r="GD130" s="116"/>
      <c r="GE130" s="116"/>
      <c r="GF130" s="116"/>
      <c r="GG130" s="116"/>
      <c r="GH130" s="116"/>
      <c r="GI130" s="116"/>
      <c r="GJ130" s="116"/>
      <c r="GK130" s="116"/>
      <c r="GL130" s="116"/>
      <c r="GM130" s="116"/>
      <c r="GN130" s="116"/>
      <c r="GO130" s="116"/>
      <c r="GP130" s="116"/>
      <c r="GQ130" s="116"/>
      <c r="GR130" s="116"/>
      <c r="GS130" s="116"/>
      <c r="GT130" s="116"/>
      <c r="GU130" s="116"/>
      <c r="GV130" s="116"/>
      <c r="GW130" s="116"/>
      <c r="GX130" s="116"/>
      <c r="GY130" s="116"/>
      <c r="GZ130" s="116"/>
      <c r="HA130" s="116"/>
      <c r="HB130" s="116"/>
      <c r="HC130" s="116"/>
      <c r="HD130" s="116"/>
      <c r="HE130" s="116"/>
      <c r="HF130" s="116"/>
      <c r="HG130" s="116"/>
      <c r="HH130" s="116"/>
      <c r="HI130" s="116"/>
      <c r="HJ130" s="116"/>
      <c r="HK130" s="116"/>
      <c r="HL130" s="116"/>
      <c r="HM130" s="116"/>
      <c r="HN130" s="116"/>
      <c r="HO130" s="116"/>
      <c r="HP130" s="116"/>
      <c r="HQ130" s="116"/>
      <c r="HR130" s="116"/>
      <c r="HS130" s="116"/>
      <c r="HT130" s="116"/>
      <c r="HU130" s="116"/>
      <c r="HV130" s="116"/>
      <c r="HW130" s="116"/>
      <c r="HX130" s="116"/>
      <c r="HY130" s="116"/>
      <c r="HZ130" s="116"/>
      <c r="IA130" s="116"/>
      <c r="IB130" s="116"/>
      <c r="IC130" s="116"/>
      <c r="ID130" s="116"/>
      <c r="IE130" s="116"/>
      <c r="IF130" s="116"/>
      <c r="IG130" s="116"/>
      <c r="IH130" s="116"/>
      <c r="II130" s="116"/>
      <c r="IJ130" s="116"/>
      <c r="IK130" s="116"/>
      <c r="IL130" s="116"/>
      <c r="IM130" s="116"/>
      <c r="IN130" s="79"/>
      <c r="IO130" s="79"/>
    </row>
    <row r="131" spans="1:249" s="130" customFormat="1" ht="16.5">
      <c r="A131" s="238"/>
      <c r="B131" s="118"/>
      <c r="C131" s="239"/>
      <c r="G131" s="225"/>
      <c r="H131" s="225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  <c r="DK131" s="116"/>
      <c r="DL131" s="116"/>
      <c r="DM131" s="116"/>
      <c r="DN131" s="116"/>
      <c r="DO131" s="116"/>
      <c r="DP131" s="116"/>
      <c r="DQ131" s="116"/>
      <c r="DR131" s="116"/>
      <c r="DS131" s="116"/>
      <c r="DT131" s="116"/>
      <c r="DU131" s="116"/>
      <c r="DV131" s="116"/>
      <c r="DW131" s="116"/>
      <c r="DX131" s="116"/>
      <c r="DY131" s="116"/>
      <c r="DZ131" s="116"/>
      <c r="EA131" s="116"/>
      <c r="EB131" s="116"/>
      <c r="EC131" s="116"/>
      <c r="ED131" s="116"/>
      <c r="EE131" s="116"/>
      <c r="EF131" s="116"/>
      <c r="EG131" s="116"/>
      <c r="EH131" s="116"/>
      <c r="EI131" s="116"/>
      <c r="EJ131" s="116"/>
      <c r="EK131" s="116"/>
      <c r="EL131" s="116"/>
      <c r="EM131" s="116"/>
      <c r="EN131" s="116"/>
      <c r="EO131" s="116"/>
      <c r="EP131" s="116"/>
      <c r="EQ131" s="116"/>
      <c r="ER131" s="116"/>
      <c r="ES131" s="116"/>
      <c r="ET131" s="116"/>
      <c r="EU131" s="116"/>
      <c r="EV131" s="116"/>
      <c r="EW131" s="116"/>
      <c r="EX131" s="116"/>
      <c r="EY131" s="116"/>
      <c r="EZ131" s="116"/>
      <c r="FA131" s="116"/>
      <c r="FB131" s="116"/>
      <c r="FC131" s="116"/>
      <c r="FD131" s="116"/>
      <c r="FE131" s="116"/>
      <c r="FF131" s="116"/>
      <c r="FG131" s="116"/>
      <c r="FH131" s="116"/>
      <c r="FI131" s="116"/>
      <c r="FJ131" s="116"/>
      <c r="FK131" s="116"/>
      <c r="FL131" s="116"/>
      <c r="FM131" s="116"/>
      <c r="FN131" s="116"/>
      <c r="FO131" s="116"/>
      <c r="FP131" s="116"/>
      <c r="FQ131" s="116"/>
      <c r="FR131" s="116"/>
      <c r="FS131" s="116"/>
      <c r="FT131" s="116"/>
      <c r="FU131" s="116"/>
      <c r="FV131" s="116"/>
      <c r="FW131" s="116"/>
      <c r="FX131" s="116"/>
      <c r="FY131" s="116"/>
      <c r="FZ131" s="116"/>
      <c r="GA131" s="116"/>
      <c r="GB131" s="116"/>
      <c r="GC131" s="116"/>
      <c r="GD131" s="116"/>
      <c r="GE131" s="116"/>
      <c r="GF131" s="116"/>
      <c r="GG131" s="116"/>
      <c r="GH131" s="116"/>
      <c r="GI131" s="116"/>
      <c r="GJ131" s="116"/>
      <c r="GK131" s="116"/>
      <c r="GL131" s="116"/>
      <c r="GM131" s="116"/>
      <c r="GN131" s="116"/>
      <c r="GO131" s="116"/>
      <c r="GP131" s="116"/>
      <c r="GQ131" s="116"/>
      <c r="GR131" s="116"/>
      <c r="GS131" s="116"/>
      <c r="GT131" s="116"/>
      <c r="GU131" s="116"/>
      <c r="GV131" s="116"/>
      <c r="GW131" s="116"/>
      <c r="GX131" s="116"/>
      <c r="GY131" s="116"/>
      <c r="GZ131" s="116"/>
      <c r="HA131" s="116"/>
      <c r="HB131" s="116"/>
      <c r="HC131" s="116"/>
      <c r="HD131" s="116"/>
      <c r="HE131" s="116"/>
      <c r="HF131" s="116"/>
      <c r="HG131" s="116"/>
      <c r="HH131" s="116"/>
      <c r="HI131" s="116"/>
      <c r="HJ131" s="116"/>
      <c r="HK131" s="116"/>
      <c r="HL131" s="116"/>
      <c r="HM131" s="116"/>
      <c r="HN131" s="116"/>
      <c r="HO131" s="116"/>
      <c r="HP131" s="116"/>
      <c r="HQ131" s="116"/>
      <c r="HR131" s="116"/>
      <c r="HS131" s="116"/>
      <c r="HT131" s="116"/>
      <c r="HU131" s="116"/>
      <c r="HV131" s="116"/>
      <c r="HW131" s="116"/>
      <c r="HX131" s="116"/>
      <c r="HY131" s="116"/>
      <c r="HZ131" s="116"/>
      <c r="IA131" s="116"/>
      <c r="IB131" s="116"/>
      <c r="IC131" s="116"/>
      <c r="ID131" s="116"/>
      <c r="IE131" s="116"/>
      <c r="IF131" s="116"/>
      <c r="IG131" s="116"/>
      <c r="IH131" s="116"/>
      <c r="II131" s="116"/>
      <c r="IJ131" s="116"/>
      <c r="IK131" s="116"/>
      <c r="IL131" s="116"/>
      <c r="IM131" s="116"/>
      <c r="IN131" s="79"/>
      <c r="IO131" s="79"/>
    </row>
    <row r="132" spans="1:249" s="130" customFormat="1" ht="16.5">
      <c r="A132" s="238"/>
      <c r="B132" s="118"/>
      <c r="C132" s="239"/>
      <c r="G132" s="225"/>
      <c r="H132" s="225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  <c r="DK132" s="116"/>
      <c r="DL132" s="116"/>
      <c r="DM132" s="116"/>
      <c r="DN132" s="116"/>
      <c r="DO132" s="116"/>
      <c r="DP132" s="116"/>
      <c r="DQ132" s="116"/>
      <c r="DR132" s="116"/>
      <c r="DS132" s="116"/>
      <c r="DT132" s="116"/>
      <c r="DU132" s="116"/>
      <c r="DV132" s="116"/>
      <c r="DW132" s="116"/>
      <c r="DX132" s="116"/>
      <c r="DY132" s="116"/>
      <c r="DZ132" s="116"/>
      <c r="EA132" s="116"/>
      <c r="EB132" s="116"/>
      <c r="EC132" s="116"/>
      <c r="ED132" s="116"/>
      <c r="EE132" s="116"/>
      <c r="EF132" s="116"/>
      <c r="EG132" s="116"/>
      <c r="EH132" s="116"/>
      <c r="EI132" s="116"/>
      <c r="EJ132" s="116"/>
      <c r="EK132" s="116"/>
      <c r="EL132" s="116"/>
      <c r="EM132" s="116"/>
      <c r="EN132" s="116"/>
      <c r="EO132" s="116"/>
      <c r="EP132" s="116"/>
      <c r="EQ132" s="116"/>
      <c r="ER132" s="116"/>
      <c r="ES132" s="116"/>
      <c r="ET132" s="116"/>
      <c r="EU132" s="116"/>
      <c r="EV132" s="116"/>
      <c r="EW132" s="116"/>
      <c r="EX132" s="116"/>
      <c r="EY132" s="116"/>
      <c r="EZ132" s="116"/>
      <c r="FA132" s="116"/>
      <c r="FB132" s="116"/>
      <c r="FC132" s="116"/>
      <c r="FD132" s="116"/>
      <c r="FE132" s="116"/>
      <c r="FF132" s="116"/>
      <c r="FG132" s="116"/>
      <c r="FH132" s="116"/>
      <c r="FI132" s="116"/>
      <c r="FJ132" s="116"/>
      <c r="FK132" s="116"/>
      <c r="FL132" s="116"/>
      <c r="FM132" s="116"/>
      <c r="FN132" s="116"/>
      <c r="FO132" s="116"/>
      <c r="FP132" s="116"/>
      <c r="FQ132" s="116"/>
      <c r="FR132" s="116"/>
      <c r="FS132" s="116"/>
      <c r="FT132" s="116"/>
      <c r="FU132" s="116"/>
      <c r="FV132" s="116"/>
      <c r="FW132" s="116"/>
      <c r="FX132" s="116"/>
      <c r="FY132" s="116"/>
      <c r="FZ132" s="116"/>
      <c r="GA132" s="116"/>
      <c r="GB132" s="116"/>
      <c r="GC132" s="116"/>
      <c r="GD132" s="116"/>
      <c r="GE132" s="116"/>
      <c r="GF132" s="116"/>
      <c r="GG132" s="116"/>
      <c r="GH132" s="116"/>
      <c r="GI132" s="116"/>
      <c r="GJ132" s="116"/>
      <c r="GK132" s="116"/>
      <c r="GL132" s="116"/>
      <c r="GM132" s="116"/>
      <c r="GN132" s="116"/>
      <c r="GO132" s="116"/>
      <c r="GP132" s="116"/>
      <c r="GQ132" s="116"/>
      <c r="GR132" s="116"/>
      <c r="GS132" s="116"/>
      <c r="GT132" s="116"/>
      <c r="GU132" s="116"/>
      <c r="GV132" s="116"/>
      <c r="GW132" s="116"/>
      <c r="GX132" s="116"/>
      <c r="GY132" s="116"/>
      <c r="GZ132" s="116"/>
      <c r="HA132" s="116"/>
      <c r="HB132" s="116"/>
      <c r="HC132" s="116"/>
      <c r="HD132" s="116"/>
      <c r="HE132" s="116"/>
      <c r="HF132" s="116"/>
      <c r="HG132" s="116"/>
      <c r="HH132" s="116"/>
      <c r="HI132" s="116"/>
      <c r="HJ132" s="116"/>
      <c r="HK132" s="116"/>
      <c r="HL132" s="116"/>
      <c r="HM132" s="116"/>
      <c r="HN132" s="116"/>
      <c r="HO132" s="116"/>
      <c r="HP132" s="116"/>
      <c r="HQ132" s="116"/>
      <c r="HR132" s="116"/>
      <c r="HS132" s="116"/>
      <c r="HT132" s="116"/>
      <c r="HU132" s="116"/>
      <c r="HV132" s="116"/>
      <c r="HW132" s="116"/>
      <c r="HX132" s="116"/>
      <c r="HY132" s="116"/>
      <c r="HZ132" s="116"/>
      <c r="IA132" s="116"/>
      <c r="IB132" s="116"/>
      <c r="IC132" s="116"/>
      <c r="ID132" s="116"/>
      <c r="IE132" s="116"/>
      <c r="IF132" s="116"/>
      <c r="IG132" s="116"/>
      <c r="IH132" s="116"/>
      <c r="II132" s="116"/>
      <c r="IJ132" s="116"/>
      <c r="IK132" s="116"/>
      <c r="IL132" s="116"/>
      <c r="IM132" s="116"/>
      <c r="IN132" s="79"/>
      <c r="IO132" s="79"/>
    </row>
    <row r="133" spans="1:249" s="130" customFormat="1" ht="16.5">
      <c r="A133" s="238"/>
      <c r="B133" s="118"/>
      <c r="C133" s="239"/>
      <c r="G133" s="225"/>
      <c r="H133" s="225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  <c r="DK133" s="116"/>
      <c r="DL133" s="116"/>
      <c r="DM133" s="116"/>
      <c r="DN133" s="116"/>
      <c r="DO133" s="116"/>
      <c r="DP133" s="116"/>
      <c r="DQ133" s="116"/>
      <c r="DR133" s="116"/>
      <c r="DS133" s="116"/>
      <c r="DT133" s="116"/>
      <c r="DU133" s="116"/>
      <c r="DV133" s="116"/>
      <c r="DW133" s="116"/>
      <c r="DX133" s="116"/>
      <c r="DY133" s="116"/>
      <c r="DZ133" s="116"/>
      <c r="EA133" s="116"/>
      <c r="EB133" s="116"/>
      <c r="EC133" s="116"/>
      <c r="ED133" s="116"/>
      <c r="EE133" s="116"/>
      <c r="EF133" s="116"/>
      <c r="EG133" s="116"/>
      <c r="EH133" s="116"/>
      <c r="EI133" s="116"/>
      <c r="EJ133" s="116"/>
      <c r="EK133" s="116"/>
      <c r="EL133" s="116"/>
      <c r="EM133" s="116"/>
      <c r="EN133" s="116"/>
      <c r="EO133" s="116"/>
      <c r="EP133" s="116"/>
      <c r="EQ133" s="116"/>
      <c r="ER133" s="116"/>
      <c r="ES133" s="116"/>
      <c r="ET133" s="116"/>
      <c r="EU133" s="116"/>
      <c r="EV133" s="116"/>
      <c r="EW133" s="116"/>
      <c r="EX133" s="116"/>
      <c r="EY133" s="116"/>
      <c r="EZ133" s="116"/>
      <c r="FA133" s="116"/>
      <c r="FB133" s="116"/>
      <c r="FC133" s="116"/>
      <c r="FD133" s="116"/>
      <c r="FE133" s="116"/>
      <c r="FF133" s="116"/>
      <c r="FG133" s="116"/>
      <c r="FH133" s="116"/>
      <c r="FI133" s="116"/>
      <c r="FJ133" s="116"/>
      <c r="FK133" s="116"/>
      <c r="FL133" s="116"/>
      <c r="FM133" s="116"/>
      <c r="FN133" s="116"/>
      <c r="FO133" s="116"/>
      <c r="FP133" s="116"/>
      <c r="FQ133" s="116"/>
      <c r="FR133" s="116"/>
      <c r="FS133" s="116"/>
      <c r="FT133" s="116"/>
      <c r="FU133" s="116"/>
      <c r="FV133" s="116"/>
      <c r="FW133" s="116"/>
      <c r="FX133" s="116"/>
      <c r="FY133" s="116"/>
      <c r="FZ133" s="116"/>
      <c r="GA133" s="116"/>
      <c r="GB133" s="116"/>
      <c r="GC133" s="116"/>
      <c r="GD133" s="116"/>
      <c r="GE133" s="116"/>
      <c r="GF133" s="116"/>
      <c r="GG133" s="116"/>
      <c r="GH133" s="116"/>
      <c r="GI133" s="116"/>
      <c r="GJ133" s="116"/>
      <c r="GK133" s="116"/>
      <c r="GL133" s="116"/>
      <c r="GM133" s="116"/>
      <c r="GN133" s="116"/>
      <c r="GO133" s="116"/>
      <c r="GP133" s="116"/>
      <c r="GQ133" s="116"/>
      <c r="GR133" s="116"/>
      <c r="GS133" s="116"/>
      <c r="GT133" s="116"/>
      <c r="GU133" s="116"/>
      <c r="GV133" s="116"/>
      <c r="GW133" s="116"/>
      <c r="GX133" s="116"/>
      <c r="GY133" s="116"/>
      <c r="GZ133" s="116"/>
      <c r="HA133" s="116"/>
      <c r="HB133" s="116"/>
      <c r="HC133" s="116"/>
      <c r="HD133" s="116"/>
      <c r="HE133" s="116"/>
      <c r="HF133" s="116"/>
      <c r="HG133" s="116"/>
      <c r="HH133" s="116"/>
      <c r="HI133" s="116"/>
      <c r="HJ133" s="116"/>
      <c r="HK133" s="116"/>
      <c r="HL133" s="116"/>
      <c r="HM133" s="116"/>
      <c r="HN133" s="116"/>
      <c r="HO133" s="116"/>
      <c r="HP133" s="116"/>
      <c r="HQ133" s="116"/>
      <c r="HR133" s="116"/>
      <c r="HS133" s="116"/>
      <c r="HT133" s="116"/>
      <c r="HU133" s="116"/>
      <c r="HV133" s="116"/>
      <c r="HW133" s="116"/>
      <c r="HX133" s="116"/>
      <c r="HY133" s="116"/>
      <c r="HZ133" s="116"/>
      <c r="IA133" s="116"/>
      <c r="IB133" s="116"/>
      <c r="IC133" s="116"/>
      <c r="ID133" s="116"/>
      <c r="IE133" s="116"/>
      <c r="IF133" s="116"/>
      <c r="IG133" s="116"/>
      <c r="IH133" s="116"/>
      <c r="II133" s="116"/>
      <c r="IJ133" s="116"/>
      <c r="IK133" s="116"/>
      <c r="IL133" s="116"/>
      <c r="IM133" s="116"/>
      <c r="IN133" s="79"/>
      <c r="IO133" s="79"/>
    </row>
    <row r="134" spans="1:249" s="130" customFormat="1" ht="16.5">
      <c r="A134" s="238"/>
      <c r="B134" s="118"/>
      <c r="C134" s="239"/>
      <c r="G134" s="225"/>
      <c r="H134" s="225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  <c r="DK134" s="116"/>
      <c r="DL134" s="116"/>
      <c r="DM134" s="116"/>
      <c r="DN134" s="116"/>
      <c r="DO134" s="116"/>
      <c r="DP134" s="116"/>
      <c r="DQ134" s="116"/>
      <c r="DR134" s="116"/>
      <c r="DS134" s="116"/>
      <c r="DT134" s="116"/>
      <c r="DU134" s="116"/>
      <c r="DV134" s="116"/>
      <c r="DW134" s="116"/>
      <c r="DX134" s="116"/>
      <c r="DY134" s="116"/>
      <c r="DZ134" s="116"/>
      <c r="EA134" s="116"/>
      <c r="EB134" s="116"/>
      <c r="EC134" s="116"/>
      <c r="ED134" s="116"/>
      <c r="EE134" s="116"/>
      <c r="EF134" s="116"/>
      <c r="EG134" s="116"/>
      <c r="EH134" s="116"/>
      <c r="EI134" s="116"/>
      <c r="EJ134" s="116"/>
      <c r="EK134" s="116"/>
      <c r="EL134" s="116"/>
      <c r="EM134" s="116"/>
      <c r="EN134" s="116"/>
      <c r="EO134" s="116"/>
      <c r="EP134" s="116"/>
      <c r="EQ134" s="116"/>
      <c r="ER134" s="116"/>
      <c r="ES134" s="116"/>
      <c r="ET134" s="116"/>
      <c r="EU134" s="116"/>
      <c r="EV134" s="116"/>
      <c r="EW134" s="116"/>
      <c r="EX134" s="116"/>
      <c r="EY134" s="116"/>
      <c r="EZ134" s="116"/>
      <c r="FA134" s="116"/>
      <c r="FB134" s="116"/>
      <c r="FC134" s="116"/>
      <c r="FD134" s="116"/>
      <c r="FE134" s="116"/>
      <c r="FF134" s="116"/>
      <c r="FG134" s="116"/>
      <c r="FH134" s="116"/>
      <c r="FI134" s="116"/>
      <c r="FJ134" s="116"/>
      <c r="FK134" s="116"/>
      <c r="FL134" s="116"/>
      <c r="FM134" s="116"/>
      <c r="FN134" s="116"/>
      <c r="FO134" s="116"/>
      <c r="FP134" s="116"/>
      <c r="FQ134" s="116"/>
      <c r="FR134" s="116"/>
      <c r="FS134" s="116"/>
      <c r="FT134" s="116"/>
      <c r="FU134" s="116"/>
      <c r="FV134" s="116"/>
      <c r="FW134" s="116"/>
      <c r="FX134" s="116"/>
      <c r="FY134" s="116"/>
      <c r="FZ134" s="116"/>
      <c r="GA134" s="116"/>
      <c r="GB134" s="116"/>
      <c r="GC134" s="116"/>
      <c r="GD134" s="116"/>
      <c r="GE134" s="116"/>
      <c r="GF134" s="116"/>
      <c r="GG134" s="116"/>
      <c r="GH134" s="116"/>
      <c r="GI134" s="116"/>
      <c r="GJ134" s="116"/>
      <c r="GK134" s="116"/>
      <c r="GL134" s="116"/>
      <c r="GM134" s="116"/>
      <c r="GN134" s="116"/>
      <c r="GO134" s="116"/>
      <c r="GP134" s="116"/>
      <c r="GQ134" s="116"/>
      <c r="GR134" s="116"/>
      <c r="GS134" s="116"/>
      <c r="GT134" s="116"/>
      <c r="GU134" s="116"/>
      <c r="GV134" s="116"/>
      <c r="GW134" s="116"/>
      <c r="GX134" s="116"/>
      <c r="GY134" s="116"/>
      <c r="GZ134" s="116"/>
      <c r="HA134" s="116"/>
      <c r="HB134" s="116"/>
      <c r="HC134" s="116"/>
      <c r="HD134" s="116"/>
      <c r="HE134" s="116"/>
      <c r="HF134" s="116"/>
      <c r="HG134" s="116"/>
      <c r="HH134" s="116"/>
      <c r="HI134" s="116"/>
      <c r="HJ134" s="116"/>
      <c r="HK134" s="116"/>
      <c r="HL134" s="116"/>
      <c r="HM134" s="116"/>
      <c r="HN134" s="116"/>
      <c r="HO134" s="116"/>
      <c r="HP134" s="116"/>
      <c r="HQ134" s="116"/>
      <c r="HR134" s="116"/>
      <c r="HS134" s="116"/>
      <c r="HT134" s="116"/>
      <c r="HU134" s="116"/>
      <c r="HV134" s="116"/>
      <c r="HW134" s="116"/>
      <c r="HX134" s="116"/>
      <c r="HY134" s="116"/>
      <c r="HZ134" s="116"/>
      <c r="IA134" s="116"/>
      <c r="IB134" s="116"/>
      <c r="IC134" s="116"/>
      <c r="ID134" s="116"/>
      <c r="IE134" s="116"/>
      <c r="IF134" s="116"/>
      <c r="IG134" s="116"/>
      <c r="IH134" s="116"/>
      <c r="II134" s="116"/>
      <c r="IJ134" s="116"/>
      <c r="IK134" s="116"/>
      <c r="IL134" s="116"/>
      <c r="IM134" s="116"/>
      <c r="IN134" s="79"/>
      <c r="IO134" s="79"/>
    </row>
    <row r="135" spans="1:249" s="130" customFormat="1" ht="16.5">
      <c r="A135" s="238"/>
      <c r="B135" s="118"/>
      <c r="C135" s="239"/>
      <c r="G135" s="225"/>
      <c r="H135" s="225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  <c r="DK135" s="116"/>
      <c r="DL135" s="116"/>
      <c r="DM135" s="116"/>
      <c r="DN135" s="116"/>
      <c r="DO135" s="116"/>
      <c r="DP135" s="116"/>
      <c r="DQ135" s="116"/>
      <c r="DR135" s="116"/>
      <c r="DS135" s="116"/>
      <c r="DT135" s="116"/>
      <c r="DU135" s="116"/>
      <c r="DV135" s="116"/>
      <c r="DW135" s="116"/>
      <c r="DX135" s="116"/>
      <c r="DY135" s="116"/>
      <c r="DZ135" s="116"/>
      <c r="EA135" s="116"/>
      <c r="EB135" s="116"/>
      <c r="EC135" s="116"/>
      <c r="ED135" s="116"/>
      <c r="EE135" s="116"/>
      <c r="EF135" s="116"/>
      <c r="EG135" s="116"/>
      <c r="EH135" s="116"/>
      <c r="EI135" s="116"/>
      <c r="EJ135" s="116"/>
      <c r="EK135" s="116"/>
      <c r="EL135" s="116"/>
      <c r="EM135" s="116"/>
      <c r="EN135" s="116"/>
      <c r="EO135" s="116"/>
      <c r="EP135" s="116"/>
      <c r="EQ135" s="116"/>
      <c r="ER135" s="116"/>
      <c r="ES135" s="116"/>
      <c r="ET135" s="116"/>
      <c r="EU135" s="116"/>
      <c r="EV135" s="116"/>
      <c r="EW135" s="116"/>
      <c r="EX135" s="116"/>
      <c r="EY135" s="116"/>
      <c r="EZ135" s="116"/>
      <c r="FA135" s="116"/>
      <c r="FB135" s="116"/>
      <c r="FC135" s="116"/>
      <c r="FD135" s="116"/>
      <c r="FE135" s="116"/>
      <c r="FF135" s="116"/>
      <c r="FG135" s="116"/>
      <c r="FH135" s="116"/>
      <c r="FI135" s="116"/>
      <c r="FJ135" s="116"/>
      <c r="FK135" s="116"/>
      <c r="FL135" s="116"/>
      <c r="FM135" s="116"/>
      <c r="FN135" s="116"/>
      <c r="FO135" s="116"/>
      <c r="FP135" s="116"/>
      <c r="FQ135" s="116"/>
      <c r="FR135" s="116"/>
      <c r="FS135" s="116"/>
      <c r="FT135" s="116"/>
      <c r="FU135" s="116"/>
      <c r="FV135" s="116"/>
      <c r="FW135" s="116"/>
      <c r="FX135" s="116"/>
      <c r="FY135" s="116"/>
      <c r="FZ135" s="116"/>
      <c r="GA135" s="116"/>
      <c r="GB135" s="116"/>
      <c r="GC135" s="116"/>
      <c r="GD135" s="116"/>
      <c r="GE135" s="116"/>
      <c r="GF135" s="116"/>
      <c r="GG135" s="116"/>
      <c r="GH135" s="116"/>
      <c r="GI135" s="116"/>
      <c r="GJ135" s="116"/>
      <c r="GK135" s="116"/>
      <c r="GL135" s="116"/>
      <c r="GM135" s="116"/>
      <c r="GN135" s="116"/>
      <c r="GO135" s="116"/>
      <c r="GP135" s="116"/>
      <c r="GQ135" s="116"/>
      <c r="GR135" s="116"/>
      <c r="GS135" s="116"/>
      <c r="GT135" s="116"/>
      <c r="GU135" s="116"/>
      <c r="GV135" s="116"/>
      <c r="GW135" s="116"/>
      <c r="GX135" s="116"/>
      <c r="GY135" s="116"/>
      <c r="GZ135" s="116"/>
      <c r="HA135" s="116"/>
      <c r="HB135" s="116"/>
      <c r="HC135" s="116"/>
      <c r="HD135" s="116"/>
      <c r="HE135" s="116"/>
      <c r="HF135" s="116"/>
      <c r="HG135" s="116"/>
      <c r="HH135" s="116"/>
      <c r="HI135" s="116"/>
      <c r="HJ135" s="116"/>
      <c r="HK135" s="116"/>
      <c r="HL135" s="116"/>
      <c r="HM135" s="116"/>
      <c r="HN135" s="116"/>
      <c r="HO135" s="116"/>
      <c r="HP135" s="116"/>
      <c r="HQ135" s="116"/>
      <c r="HR135" s="116"/>
      <c r="HS135" s="116"/>
      <c r="HT135" s="116"/>
      <c r="HU135" s="116"/>
      <c r="HV135" s="116"/>
      <c r="HW135" s="116"/>
      <c r="HX135" s="116"/>
      <c r="HY135" s="116"/>
      <c r="HZ135" s="116"/>
      <c r="IA135" s="116"/>
      <c r="IB135" s="116"/>
      <c r="IC135" s="116"/>
      <c r="ID135" s="116"/>
      <c r="IE135" s="116"/>
      <c r="IF135" s="116"/>
      <c r="IG135" s="116"/>
      <c r="IH135" s="116"/>
      <c r="II135" s="116"/>
      <c r="IJ135" s="116"/>
      <c r="IK135" s="116"/>
      <c r="IL135" s="116"/>
      <c r="IM135" s="116"/>
      <c r="IN135" s="79"/>
      <c r="IO135" s="79"/>
    </row>
    <row r="136" spans="1:249" s="130" customFormat="1" ht="16.5">
      <c r="A136" s="238"/>
      <c r="B136" s="118"/>
      <c r="C136" s="239"/>
      <c r="G136" s="225"/>
      <c r="H136" s="225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  <c r="DK136" s="116"/>
      <c r="DL136" s="116"/>
      <c r="DM136" s="116"/>
      <c r="DN136" s="116"/>
      <c r="DO136" s="116"/>
      <c r="DP136" s="116"/>
      <c r="DQ136" s="116"/>
      <c r="DR136" s="116"/>
      <c r="DS136" s="116"/>
      <c r="DT136" s="116"/>
      <c r="DU136" s="116"/>
      <c r="DV136" s="116"/>
      <c r="DW136" s="116"/>
      <c r="DX136" s="116"/>
      <c r="DY136" s="116"/>
      <c r="DZ136" s="116"/>
      <c r="EA136" s="116"/>
      <c r="EB136" s="116"/>
      <c r="EC136" s="116"/>
      <c r="ED136" s="116"/>
      <c r="EE136" s="116"/>
      <c r="EF136" s="116"/>
      <c r="EG136" s="116"/>
      <c r="EH136" s="116"/>
      <c r="EI136" s="116"/>
      <c r="EJ136" s="116"/>
      <c r="EK136" s="116"/>
      <c r="EL136" s="116"/>
      <c r="EM136" s="116"/>
      <c r="EN136" s="116"/>
      <c r="EO136" s="116"/>
      <c r="EP136" s="116"/>
      <c r="EQ136" s="116"/>
      <c r="ER136" s="116"/>
      <c r="ES136" s="116"/>
      <c r="ET136" s="116"/>
      <c r="EU136" s="116"/>
      <c r="EV136" s="116"/>
      <c r="EW136" s="116"/>
      <c r="EX136" s="116"/>
      <c r="EY136" s="116"/>
      <c r="EZ136" s="116"/>
      <c r="FA136" s="116"/>
      <c r="FB136" s="116"/>
      <c r="FC136" s="116"/>
      <c r="FD136" s="116"/>
      <c r="FE136" s="116"/>
      <c r="FF136" s="116"/>
      <c r="FG136" s="116"/>
      <c r="FH136" s="116"/>
      <c r="FI136" s="116"/>
      <c r="FJ136" s="116"/>
      <c r="FK136" s="116"/>
      <c r="FL136" s="116"/>
      <c r="FM136" s="116"/>
      <c r="FN136" s="116"/>
      <c r="FO136" s="116"/>
      <c r="FP136" s="116"/>
      <c r="FQ136" s="116"/>
      <c r="FR136" s="116"/>
      <c r="FS136" s="116"/>
      <c r="FT136" s="116"/>
      <c r="FU136" s="116"/>
      <c r="FV136" s="116"/>
      <c r="FW136" s="116"/>
      <c r="FX136" s="116"/>
      <c r="FY136" s="116"/>
      <c r="FZ136" s="116"/>
      <c r="GA136" s="116"/>
      <c r="GB136" s="116"/>
      <c r="GC136" s="116"/>
      <c r="GD136" s="116"/>
      <c r="GE136" s="116"/>
      <c r="GF136" s="116"/>
      <c r="GG136" s="116"/>
      <c r="GH136" s="116"/>
      <c r="GI136" s="116"/>
      <c r="GJ136" s="116"/>
      <c r="GK136" s="116"/>
      <c r="GL136" s="116"/>
      <c r="GM136" s="116"/>
      <c r="GN136" s="116"/>
      <c r="GO136" s="116"/>
      <c r="GP136" s="116"/>
      <c r="GQ136" s="116"/>
      <c r="GR136" s="116"/>
      <c r="GS136" s="116"/>
      <c r="GT136" s="116"/>
      <c r="GU136" s="116"/>
      <c r="GV136" s="116"/>
      <c r="GW136" s="116"/>
      <c r="GX136" s="116"/>
      <c r="GY136" s="116"/>
      <c r="GZ136" s="116"/>
      <c r="HA136" s="116"/>
      <c r="HB136" s="116"/>
      <c r="HC136" s="116"/>
      <c r="HD136" s="116"/>
      <c r="HE136" s="116"/>
      <c r="HF136" s="116"/>
      <c r="HG136" s="116"/>
      <c r="HH136" s="116"/>
      <c r="HI136" s="116"/>
      <c r="HJ136" s="116"/>
      <c r="HK136" s="116"/>
      <c r="HL136" s="116"/>
      <c r="HM136" s="116"/>
      <c r="HN136" s="116"/>
      <c r="HO136" s="116"/>
      <c r="HP136" s="116"/>
      <c r="HQ136" s="116"/>
      <c r="HR136" s="116"/>
      <c r="HS136" s="116"/>
      <c r="HT136" s="116"/>
      <c r="HU136" s="116"/>
      <c r="HV136" s="116"/>
      <c r="HW136" s="116"/>
      <c r="HX136" s="116"/>
      <c r="HY136" s="116"/>
      <c r="HZ136" s="116"/>
      <c r="IA136" s="116"/>
      <c r="IB136" s="116"/>
      <c r="IC136" s="116"/>
      <c r="ID136" s="116"/>
      <c r="IE136" s="116"/>
      <c r="IF136" s="116"/>
      <c r="IG136" s="116"/>
      <c r="IH136" s="116"/>
      <c r="II136" s="116"/>
      <c r="IJ136" s="116"/>
      <c r="IK136" s="116"/>
      <c r="IL136" s="116"/>
      <c r="IM136" s="116"/>
      <c r="IN136" s="79"/>
      <c r="IO136" s="79"/>
    </row>
    <row r="137" spans="1:249" s="130" customFormat="1" ht="16.5">
      <c r="A137" s="238"/>
      <c r="B137" s="118"/>
      <c r="C137" s="239"/>
      <c r="G137" s="225"/>
      <c r="H137" s="225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  <c r="DK137" s="116"/>
      <c r="DL137" s="116"/>
      <c r="DM137" s="116"/>
      <c r="DN137" s="116"/>
      <c r="DO137" s="116"/>
      <c r="DP137" s="116"/>
      <c r="DQ137" s="116"/>
      <c r="DR137" s="116"/>
      <c r="DS137" s="116"/>
      <c r="DT137" s="116"/>
      <c r="DU137" s="116"/>
      <c r="DV137" s="116"/>
      <c r="DW137" s="116"/>
      <c r="DX137" s="116"/>
      <c r="DY137" s="116"/>
      <c r="DZ137" s="116"/>
      <c r="EA137" s="116"/>
      <c r="EB137" s="116"/>
      <c r="EC137" s="116"/>
      <c r="ED137" s="116"/>
      <c r="EE137" s="116"/>
      <c r="EF137" s="116"/>
      <c r="EG137" s="116"/>
      <c r="EH137" s="116"/>
      <c r="EI137" s="116"/>
      <c r="EJ137" s="116"/>
      <c r="EK137" s="116"/>
      <c r="EL137" s="116"/>
      <c r="EM137" s="116"/>
      <c r="EN137" s="116"/>
      <c r="EO137" s="116"/>
      <c r="EP137" s="116"/>
      <c r="EQ137" s="116"/>
      <c r="ER137" s="116"/>
      <c r="ES137" s="116"/>
      <c r="ET137" s="116"/>
      <c r="EU137" s="116"/>
      <c r="EV137" s="116"/>
      <c r="EW137" s="116"/>
      <c r="EX137" s="116"/>
      <c r="EY137" s="116"/>
      <c r="EZ137" s="116"/>
      <c r="FA137" s="116"/>
      <c r="FB137" s="116"/>
      <c r="FC137" s="116"/>
      <c r="FD137" s="116"/>
      <c r="FE137" s="116"/>
      <c r="FF137" s="116"/>
      <c r="FG137" s="116"/>
      <c r="FH137" s="116"/>
      <c r="FI137" s="116"/>
      <c r="FJ137" s="116"/>
      <c r="FK137" s="116"/>
      <c r="FL137" s="116"/>
      <c r="FM137" s="116"/>
      <c r="FN137" s="116"/>
      <c r="FO137" s="116"/>
      <c r="FP137" s="116"/>
      <c r="FQ137" s="116"/>
      <c r="FR137" s="116"/>
      <c r="FS137" s="116"/>
      <c r="FT137" s="116"/>
      <c r="FU137" s="116"/>
      <c r="FV137" s="116"/>
      <c r="FW137" s="116"/>
      <c r="FX137" s="116"/>
      <c r="FY137" s="116"/>
      <c r="FZ137" s="116"/>
      <c r="GA137" s="116"/>
      <c r="GB137" s="116"/>
      <c r="GC137" s="116"/>
      <c r="GD137" s="116"/>
      <c r="GE137" s="116"/>
      <c r="GF137" s="116"/>
      <c r="GG137" s="116"/>
      <c r="GH137" s="116"/>
      <c r="GI137" s="116"/>
      <c r="GJ137" s="116"/>
      <c r="GK137" s="116"/>
      <c r="GL137" s="116"/>
      <c r="GM137" s="116"/>
      <c r="GN137" s="116"/>
      <c r="GO137" s="116"/>
      <c r="GP137" s="116"/>
      <c r="GQ137" s="116"/>
      <c r="GR137" s="116"/>
      <c r="GS137" s="116"/>
      <c r="GT137" s="116"/>
      <c r="GU137" s="116"/>
      <c r="GV137" s="116"/>
      <c r="GW137" s="116"/>
      <c r="GX137" s="116"/>
      <c r="GY137" s="116"/>
      <c r="GZ137" s="116"/>
      <c r="HA137" s="116"/>
      <c r="HB137" s="116"/>
      <c r="HC137" s="116"/>
      <c r="HD137" s="116"/>
      <c r="HE137" s="116"/>
      <c r="HF137" s="116"/>
      <c r="HG137" s="116"/>
      <c r="HH137" s="116"/>
      <c r="HI137" s="116"/>
      <c r="HJ137" s="116"/>
      <c r="HK137" s="116"/>
      <c r="HL137" s="116"/>
      <c r="HM137" s="116"/>
      <c r="HN137" s="116"/>
      <c r="HO137" s="116"/>
      <c r="HP137" s="116"/>
      <c r="HQ137" s="116"/>
      <c r="HR137" s="116"/>
      <c r="HS137" s="116"/>
      <c r="HT137" s="116"/>
      <c r="HU137" s="116"/>
      <c r="HV137" s="116"/>
      <c r="HW137" s="116"/>
      <c r="HX137" s="116"/>
      <c r="HY137" s="116"/>
      <c r="HZ137" s="116"/>
      <c r="IA137" s="116"/>
      <c r="IB137" s="116"/>
      <c r="IC137" s="116"/>
      <c r="ID137" s="116"/>
      <c r="IE137" s="116"/>
      <c r="IF137" s="116"/>
      <c r="IG137" s="116"/>
      <c r="IH137" s="116"/>
      <c r="II137" s="116"/>
      <c r="IJ137" s="116"/>
      <c r="IK137" s="116"/>
      <c r="IL137" s="116"/>
      <c r="IM137" s="116"/>
      <c r="IN137" s="79"/>
      <c r="IO137" s="79"/>
    </row>
    <row r="138" spans="1:249" s="130" customFormat="1" ht="16.5">
      <c r="A138" s="238"/>
      <c r="B138" s="118"/>
      <c r="C138" s="239"/>
      <c r="G138" s="225"/>
      <c r="H138" s="225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  <c r="DK138" s="116"/>
      <c r="DL138" s="116"/>
      <c r="DM138" s="116"/>
      <c r="DN138" s="116"/>
      <c r="DO138" s="116"/>
      <c r="DP138" s="116"/>
      <c r="DQ138" s="116"/>
      <c r="DR138" s="116"/>
      <c r="DS138" s="116"/>
      <c r="DT138" s="116"/>
      <c r="DU138" s="116"/>
      <c r="DV138" s="116"/>
      <c r="DW138" s="116"/>
      <c r="DX138" s="116"/>
      <c r="DY138" s="116"/>
      <c r="DZ138" s="116"/>
      <c r="EA138" s="116"/>
      <c r="EB138" s="116"/>
      <c r="EC138" s="116"/>
      <c r="ED138" s="116"/>
      <c r="EE138" s="116"/>
      <c r="EF138" s="116"/>
      <c r="EG138" s="116"/>
      <c r="EH138" s="116"/>
      <c r="EI138" s="116"/>
      <c r="EJ138" s="116"/>
      <c r="EK138" s="116"/>
      <c r="EL138" s="116"/>
      <c r="EM138" s="116"/>
      <c r="EN138" s="116"/>
      <c r="EO138" s="116"/>
      <c r="EP138" s="116"/>
      <c r="EQ138" s="116"/>
      <c r="ER138" s="116"/>
      <c r="ES138" s="116"/>
      <c r="ET138" s="116"/>
      <c r="EU138" s="116"/>
      <c r="EV138" s="116"/>
      <c r="EW138" s="116"/>
      <c r="EX138" s="116"/>
      <c r="EY138" s="116"/>
      <c r="EZ138" s="116"/>
      <c r="FA138" s="116"/>
      <c r="FB138" s="116"/>
      <c r="FC138" s="116"/>
      <c r="FD138" s="116"/>
      <c r="FE138" s="116"/>
      <c r="FF138" s="116"/>
      <c r="FG138" s="116"/>
      <c r="FH138" s="116"/>
      <c r="FI138" s="116"/>
      <c r="FJ138" s="116"/>
      <c r="FK138" s="116"/>
      <c r="FL138" s="116"/>
      <c r="FM138" s="116"/>
      <c r="FN138" s="116"/>
      <c r="FO138" s="116"/>
      <c r="FP138" s="116"/>
      <c r="FQ138" s="116"/>
      <c r="FR138" s="116"/>
      <c r="FS138" s="116"/>
      <c r="FT138" s="116"/>
      <c r="FU138" s="116"/>
      <c r="FV138" s="116"/>
      <c r="FW138" s="116"/>
      <c r="FX138" s="116"/>
      <c r="FY138" s="116"/>
      <c r="FZ138" s="116"/>
      <c r="GA138" s="116"/>
      <c r="GB138" s="116"/>
      <c r="GC138" s="116"/>
      <c r="GD138" s="116"/>
      <c r="GE138" s="116"/>
      <c r="GF138" s="116"/>
      <c r="GG138" s="116"/>
      <c r="GH138" s="116"/>
      <c r="GI138" s="116"/>
      <c r="GJ138" s="116"/>
      <c r="GK138" s="116"/>
      <c r="GL138" s="116"/>
      <c r="GM138" s="116"/>
      <c r="GN138" s="116"/>
      <c r="GO138" s="116"/>
      <c r="GP138" s="116"/>
      <c r="GQ138" s="116"/>
      <c r="GR138" s="116"/>
      <c r="GS138" s="116"/>
      <c r="GT138" s="116"/>
      <c r="GU138" s="116"/>
      <c r="GV138" s="116"/>
      <c r="GW138" s="116"/>
      <c r="GX138" s="116"/>
      <c r="GY138" s="116"/>
      <c r="GZ138" s="116"/>
      <c r="HA138" s="116"/>
      <c r="HB138" s="116"/>
      <c r="HC138" s="116"/>
      <c r="HD138" s="116"/>
      <c r="HE138" s="116"/>
      <c r="HF138" s="116"/>
      <c r="HG138" s="116"/>
      <c r="HH138" s="116"/>
      <c r="HI138" s="116"/>
      <c r="HJ138" s="116"/>
      <c r="HK138" s="116"/>
      <c r="HL138" s="116"/>
      <c r="HM138" s="116"/>
      <c r="HN138" s="116"/>
      <c r="HO138" s="116"/>
      <c r="HP138" s="116"/>
      <c r="HQ138" s="116"/>
      <c r="HR138" s="116"/>
      <c r="HS138" s="116"/>
      <c r="HT138" s="116"/>
      <c r="HU138" s="116"/>
      <c r="HV138" s="116"/>
      <c r="HW138" s="116"/>
      <c r="HX138" s="116"/>
      <c r="HY138" s="116"/>
      <c r="HZ138" s="116"/>
      <c r="IA138" s="116"/>
      <c r="IB138" s="116"/>
      <c r="IC138" s="116"/>
      <c r="ID138" s="116"/>
      <c r="IE138" s="116"/>
      <c r="IF138" s="116"/>
      <c r="IG138" s="116"/>
      <c r="IH138" s="116"/>
      <c r="II138" s="116"/>
      <c r="IJ138" s="116"/>
      <c r="IK138" s="116"/>
      <c r="IL138" s="116"/>
      <c r="IM138" s="116"/>
      <c r="IN138" s="79"/>
      <c r="IO138" s="79"/>
    </row>
    <row r="139" spans="1:249" s="130" customFormat="1" ht="16.5">
      <c r="A139" s="238"/>
      <c r="B139" s="118"/>
      <c r="C139" s="239"/>
      <c r="G139" s="225"/>
      <c r="H139" s="225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  <c r="DK139" s="116"/>
      <c r="DL139" s="116"/>
      <c r="DM139" s="116"/>
      <c r="DN139" s="116"/>
      <c r="DO139" s="116"/>
      <c r="DP139" s="116"/>
      <c r="DQ139" s="116"/>
      <c r="DR139" s="116"/>
      <c r="DS139" s="116"/>
      <c r="DT139" s="116"/>
      <c r="DU139" s="116"/>
      <c r="DV139" s="116"/>
      <c r="DW139" s="116"/>
      <c r="DX139" s="116"/>
      <c r="DY139" s="116"/>
      <c r="DZ139" s="116"/>
      <c r="EA139" s="116"/>
      <c r="EB139" s="116"/>
      <c r="EC139" s="116"/>
      <c r="ED139" s="116"/>
      <c r="EE139" s="116"/>
      <c r="EF139" s="116"/>
      <c r="EG139" s="116"/>
      <c r="EH139" s="116"/>
      <c r="EI139" s="116"/>
      <c r="EJ139" s="116"/>
      <c r="EK139" s="116"/>
      <c r="EL139" s="116"/>
      <c r="EM139" s="116"/>
      <c r="EN139" s="116"/>
      <c r="EO139" s="116"/>
      <c r="EP139" s="116"/>
      <c r="EQ139" s="116"/>
      <c r="ER139" s="116"/>
      <c r="ES139" s="116"/>
      <c r="ET139" s="116"/>
      <c r="EU139" s="116"/>
      <c r="EV139" s="116"/>
      <c r="EW139" s="116"/>
      <c r="EX139" s="116"/>
      <c r="EY139" s="116"/>
      <c r="EZ139" s="116"/>
      <c r="FA139" s="116"/>
      <c r="FB139" s="116"/>
      <c r="FC139" s="116"/>
      <c r="FD139" s="116"/>
      <c r="FE139" s="116"/>
      <c r="FF139" s="116"/>
      <c r="FG139" s="116"/>
      <c r="FH139" s="116"/>
      <c r="FI139" s="116"/>
      <c r="FJ139" s="116"/>
      <c r="FK139" s="116"/>
      <c r="FL139" s="116"/>
      <c r="FM139" s="116"/>
      <c r="FN139" s="116"/>
      <c r="FO139" s="116"/>
      <c r="FP139" s="116"/>
      <c r="FQ139" s="116"/>
      <c r="FR139" s="116"/>
      <c r="FS139" s="116"/>
      <c r="FT139" s="116"/>
      <c r="FU139" s="116"/>
      <c r="FV139" s="116"/>
      <c r="FW139" s="116"/>
      <c r="FX139" s="116"/>
      <c r="FY139" s="116"/>
      <c r="FZ139" s="116"/>
      <c r="GA139" s="116"/>
      <c r="GB139" s="116"/>
      <c r="GC139" s="116"/>
      <c r="GD139" s="116"/>
      <c r="GE139" s="116"/>
      <c r="GF139" s="116"/>
      <c r="GG139" s="116"/>
      <c r="GH139" s="116"/>
      <c r="GI139" s="116"/>
      <c r="GJ139" s="116"/>
      <c r="GK139" s="116"/>
      <c r="GL139" s="116"/>
      <c r="GM139" s="116"/>
      <c r="GN139" s="116"/>
      <c r="GO139" s="116"/>
      <c r="GP139" s="116"/>
      <c r="GQ139" s="116"/>
      <c r="GR139" s="116"/>
      <c r="GS139" s="116"/>
      <c r="GT139" s="116"/>
      <c r="GU139" s="116"/>
      <c r="GV139" s="116"/>
      <c r="GW139" s="116"/>
      <c r="GX139" s="116"/>
      <c r="GY139" s="116"/>
      <c r="GZ139" s="116"/>
      <c r="HA139" s="116"/>
      <c r="HB139" s="116"/>
      <c r="HC139" s="116"/>
      <c r="HD139" s="116"/>
      <c r="HE139" s="116"/>
      <c r="HF139" s="116"/>
      <c r="HG139" s="116"/>
      <c r="HH139" s="116"/>
      <c r="HI139" s="116"/>
      <c r="HJ139" s="116"/>
      <c r="HK139" s="116"/>
      <c r="HL139" s="116"/>
      <c r="HM139" s="116"/>
      <c r="HN139" s="116"/>
      <c r="HO139" s="116"/>
      <c r="HP139" s="116"/>
      <c r="HQ139" s="116"/>
      <c r="HR139" s="116"/>
      <c r="HS139" s="116"/>
      <c r="HT139" s="116"/>
      <c r="HU139" s="116"/>
      <c r="HV139" s="116"/>
      <c r="HW139" s="116"/>
      <c r="HX139" s="116"/>
      <c r="HY139" s="116"/>
      <c r="HZ139" s="116"/>
      <c r="IA139" s="116"/>
      <c r="IB139" s="116"/>
      <c r="IC139" s="116"/>
      <c r="ID139" s="116"/>
      <c r="IE139" s="116"/>
      <c r="IF139" s="116"/>
      <c r="IG139" s="116"/>
      <c r="IH139" s="116"/>
      <c r="II139" s="116"/>
      <c r="IJ139" s="116"/>
      <c r="IK139" s="116"/>
      <c r="IL139" s="116"/>
      <c r="IM139" s="116"/>
      <c r="IN139" s="79"/>
      <c r="IO139" s="79"/>
    </row>
    <row r="140" spans="1:249" s="130" customFormat="1" ht="16.5">
      <c r="A140" s="238"/>
      <c r="B140" s="118"/>
      <c r="C140" s="239"/>
      <c r="G140" s="225"/>
      <c r="H140" s="225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  <c r="DK140" s="116"/>
      <c r="DL140" s="116"/>
      <c r="DM140" s="116"/>
      <c r="DN140" s="116"/>
      <c r="DO140" s="116"/>
      <c r="DP140" s="116"/>
      <c r="DQ140" s="116"/>
      <c r="DR140" s="116"/>
      <c r="DS140" s="116"/>
      <c r="DT140" s="116"/>
      <c r="DU140" s="116"/>
      <c r="DV140" s="116"/>
      <c r="DW140" s="116"/>
      <c r="DX140" s="116"/>
      <c r="DY140" s="116"/>
      <c r="DZ140" s="116"/>
      <c r="EA140" s="116"/>
      <c r="EB140" s="116"/>
      <c r="EC140" s="116"/>
      <c r="ED140" s="116"/>
      <c r="EE140" s="116"/>
      <c r="EF140" s="116"/>
      <c r="EG140" s="116"/>
      <c r="EH140" s="116"/>
      <c r="EI140" s="116"/>
      <c r="EJ140" s="116"/>
      <c r="EK140" s="116"/>
      <c r="EL140" s="116"/>
      <c r="EM140" s="116"/>
      <c r="EN140" s="116"/>
      <c r="EO140" s="116"/>
      <c r="EP140" s="116"/>
      <c r="EQ140" s="116"/>
      <c r="ER140" s="116"/>
      <c r="ES140" s="116"/>
      <c r="ET140" s="116"/>
      <c r="EU140" s="116"/>
      <c r="EV140" s="116"/>
      <c r="EW140" s="116"/>
      <c r="EX140" s="116"/>
      <c r="EY140" s="116"/>
      <c r="EZ140" s="116"/>
      <c r="FA140" s="116"/>
      <c r="FB140" s="116"/>
      <c r="FC140" s="116"/>
      <c r="FD140" s="116"/>
      <c r="FE140" s="116"/>
      <c r="FF140" s="116"/>
      <c r="FG140" s="116"/>
      <c r="FH140" s="116"/>
      <c r="FI140" s="116"/>
      <c r="FJ140" s="116"/>
      <c r="FK140" s="116"/>
      <c r="FL140" s="116"/>
      <c r="FM140" s="116"/>
      <c r="FN140" s="116"/>
      <c r="FO140" s="116"/>
      <c r="FP140" s="116"/>
      <c r="FQ140" s="116"/>
      <c r="FR140" s="116"/>
      <c r="FS140" s="116"/>
      <c r="FT140" s="116"/>
      <c r="FU140" s="116"/>
      <c r="FV140" s="116"/>
      <c r="FW140" s="116"/>
      <c r="FX140" s="116"/>
      <c r="FY140" s="116"/>
      <c r="FZ140" s="116"/>
      <c r="GA140" s="116"/>
      <c r="GB140" s="116"/>
      <c r="GC140" s="116"/>
      <c r="GD140" s="116"/>
      <c r="GE140" s="116"/>
      <c r="GF140" s="116"/>
      <c r="GG140" s="116"/>
      <c r="GH140" s="116"/>
      <c r="GI140" s="116"/>
      <c r="GJ140" s="116"/>
      <c r="GK140" s="116"/>
      <c r="GL140" s="116"/>
      <c r="GM140" s="116"/>
      <c r="GN140" s="116"/>
      <c r="GO140" s="116"/>
      <c r="GP140" s="116"/>
      <c r="GQ140" s="116"/>
      <c r="GR140" s="116"/>
      <c r="GS140" s="116"/>
      <c r="GT140" s="116"/>
      <c r="GU140" s="116"/>
      <c r="GV140" s="116"/>
      <c r="GW140" s="116"/>
      <c r="GX140" s="116"/>
      <c r="GY140" s="116"/>
      <c r="GZ140" s="116"/>
      <c r="HA140" s="116"/>
      <c r="HB140" s="116"/>
      <c r="HC140" s="116"/>
      <c r="HD140" s="116"/>
      <c r="HE140" s="116"/>
      <c r="HF140" s="116"/>
      <c r="HG140" s="116"/>
      <c r="HH140" s="116"/>
      <c r="HI140" s="116"/>
      <c r="HJ140" s="116"/>
      <c r="HK140" s="116"/>
      <c r="HL140" s="116"/>
      <c r="HM140" s="116"/>
      <c r="HN140" s="116"/>
      <c r="HO140" s="116"/>
      <c r="HP140" s="116"/>
      <c r="HQ140" s="116"/>
      <c r="HR140" s="116"/>
      <c r="HS140" s="116"/>
      <c r="HT140" s="116"/>
      <c r="HU140" s="116"/>
      <c r="HV140" s="116"/>
      <c r="HW140" s="116"/>
      <c r="HX140" s="116"/>
      <c r="HY140" s="116"/>
      <c r="HZ140" s="116"/>
      <c r="IA140" s="116"/>
      <c r="IB140" s="116"/>
      <c r="IC140" s="116"/>
      <c r="ID140" s="116"/>
      <c r="IE140" s="116"/>
      <c r="IF140" s="116"/>
      <c r="IG140" s="116"/>
      <c r="IH140" s="116"/>
      <c r="II140" s="116"/>
      <c r="IJ140" s="116"/>
      <c r="IK140" s="116"/>
      <c r="IL140" s="116"/>
      <c r="IM140" s="116"/>
      <c r="IN140" s="79"/>
      <c r="IO140" s="79"/>
    </row>
    <row r="141" spans="1:249" s="130" customFormat="1" ht="16.5">
      <c r="A141" s="238"/>
      <c r="B141" s="118"/>
      <c r="C141" s="239"/>
      <c r="G141" s="225"/>
      <c r="H141" s="225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  <c r="DK141" s="116"/>
      <c r="DL141" s="116"/>
      <c r="DM141" s="116"/>
      <c r="DN141" s="116"/>
      <c r="DO141" s="116"/>
      <c r="DP141" s="116"/>
      <c r="DQ141" s="116"/>
      <c r="DR141" s="116"/>
      <c r="DS141" s="116"/>
      <c r="DT141" s="116"/>
      <c r="DU141" s="116"/>
      <c r="DV141" s="116"/>
      <c r="DW141" s="116"/>
      <c r="DX141" s="116"/>
      <c r="DY141" s="116"/>
      <c r="DZ141" s="116"/>
      <c r="EA141" s="116"/>
      <c r="EB141" s="116"/>
      <c r="EC141" s="116"/>
      <c r="ED141" s="116"/>
      <c r="EE141" s="116"/>
      <c r="EF141" s="116"/>
      <c r="EG141" s="116"/>
      <c r="EH141" s="116"/>
      <c r="EI141" s="116"/>
      <c r="EJ141" s="116"/>
      <c r="EK141" s="116"/>
      <c r="EL141" s="116"/>
      <c r="EM141" s="116"/>
      <c r="EN141" s="116"/>
      <c r="EO141" s="116"/>
      <c r="EP141" s="116"/>
      <c r="EQ141" s="116"/>
      <c r="ER141" s="116"/>
      <c r="ES141" s="116"/>
      <c r="ET141" s="116"/>
      <c r="EU141" s="116"/>
      <c r="EV141" s="116"/>
      <c r="EW141" s="116"/>
      <c r="EX141" s="116"/>
      <c r="EY141" s="116"/>
      <c r="EZ141" s="116"/>
      <c r="FA141" s="116"/>
      <c r="FB141" s="116"/>
      <c r="FC141" s="116"/>
      <c r="FD141" s="116"/>
      <c r="FE141" s="116"/>
      <c r="FF141" s="116"/>
      <c r="FG141" s="116"/>
      <c r="FH141" s="116"/>
      <c r="FI141" s="116"/>
      <c r="FJ141" s="116"/>
      <c r="FK141" s="116"/>
      <c r="FL141" s="116"/>
      <c r="FM141" s="116"/>
      <c r="FN141" s="116"/>
      <c r="FO141" s="116"/>
      <c r="FP141" s="116"/>
      <c r="FQ141" s="116"/>
      <c r="FR141" s="116"/>
      <c r="FS141" s="116"/>
      <c r="FT141" s="116"/>
      <c r="FU141" s="116"/>
      <c r="FV141" s="116"/>
      <c r="FW141" s="116"/>
      <c r="FX141" s="116"/>
      <c r="FY141" s="116"/>
      <c r="FZ141" s="116"/>
      <c r="GA141" s="116"/>
      <c r="GB141" s="116"/>
      <c r="GC141" s="116"/>
      <c r="GD141" s="116"/>
      <c r="GE141" s="116"/>
      <c r="GF141" s="116"/>
      <c r="GG141" s="116"/>
      <c r="GH141" s="116"/>
      <c r="GI141" s="116"/>
      <c r="GJ141" s="116"/>
      <c r="GK141" s="116"/>
      <c r="GL141" s="116"/>
      <c r="GM141" s="116"/>
      <c r="GN141" s="116"/>
      <c r="GO141" s="116"/>
      <c r="GP141" s="116"/>
      <c r="GQ141" s="116"/>
      <c r="GR141" s="116"/>
      <c r="GS141" s="116"/>
      <c r="GT141" s="116"/>
      <c r="GU141" s="116"/>
      <c r="GV141" s="116"/>
      <c r="GW141" s="116"/>
      <c r="GX141" s="116"/>
      <c r="GY141" s="116"/>
      <c r="GZ141" s="116"/>
      <c r="HA141" s="116"/>
      <c r="HB141" s="116"/>
      <c r="HC141" s="116"/>
      <c r="HD141" s="116"/>
      <c r="HE141" s="116"/>
      <c r="HF141" s="116"/>
      <c r="HG141" s="116"/>
      <c r="HH141" s="116"/>
      <c r="HI141" s="116"/>
      <c r="HJ141" s="116"/>
      <c r="HK141" s="116"/>
      <c r="HL141" s="116"/>
      <c r="HM141" s="116"/>
      <c r="HN141" s="116"/>
      <c r="HO141" s="116"/>
      <c r="HP141" s="116"/>
      <c r="HQ141" s="116"/>
      <c r="HR141" s="116"/>
      <c r="HS141" s="116"/>
      <c r="HT141" s="116"/>
      <c r="HU141" s="116"/>
      <c r="HV141" s="116"/>
      <c r="HW141" s="116"/>
      <c r="HX141" s="116"/>
      <c r="HY141" s="116"/>
      <c r="HZ141" s="116"/>
      <c r="IA141" s="116"/>
      <c r="IB141" s="116"/>
      <c r="IC141" s="116"/>
      <c r="ID141" s="116"/>
      <c r="IE141" s="116"/>
      <c r="IF141" s="116"/>
      <c r="IG141" s="116"/>
      <c r="IH141" s="116"/>
      <c r="II141" s="116"/>
      <c r="IJ141" s="116"/>
      <c r="IK141" s="116"/>
      <c r="IL141" s="116"/>
      <c r="IM141" s="116"/>
      <c r="IN141" s="79"/>
      <c r="IO141" s="79"/>
    </row>
    <row r="142" spans="1:249" s="130" customFormat="1" ht="16.5">
      <c r="A142" s="238"/>
      <c r="B142" s="118"/>
      <c r="C142" s="239"/>
      <c r="G142" s="225"/>
      <c r="H142" s="225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  <c r="DK142" s="116"/>
      <c r="DL142" s="116"/>
      <c r="DM142" s="116"/>
      <c r="DN142" s="116"/>
      <c r="DO142" s="116"/>
      <c r="DP142" s="116"/>
      <c r="DQ142" s="116"/>
      <c r="DR142" s="116"/>
      <c r="DS142" s="116"/>
      <c r="DT142" s="116"/>
      <c r="DU142" s="116"/>
      <c r="DV142" s="116"/>
      <c r="DW142" s="116"/>
      <c r="DX142" s="116"/>
      <c r="DY142" s="116"/>
      <c r="DZ142" s="116"/>
      <c r="EA142" s="116"/>
      <c r="EB142" s="116"/>
      <c r="EC142" s="116"/>
      <c r="ED142" s="116"/>
      <c r="EE142" s="116"/>
      <c r="EF142" s="116"/>
      <c r="EG142" s="116"/>
      <c r="EH142" s="116"/>
      <c r="EI142" s="116"/>
      <c r="EJ142" s="116"/>
      <c r="EK142" s="116"/>
      <c r="EL142" s="116"/>
      <c r="EM142" s="116"/>
      <c r="EN142" s="116"/>
      <c r="EO142" s="116"/>
      <c r="EP142" s="116"/>
      <c r="EQ142" s="116"/>
      <c r="ER142" s="116"/>
      <c r="ES142" s="116"/>
      <c r="ET142" s="116"/>
      <c r="EU142" s="116"/>
      <c r="EV142" s="116"/>
      <c r="EW142" s="116"/>
      <c r="EX142" s="116"/>
      <c r="EY142" s="116"/>
      <c r="EZ142" s="116"/>
      <c r="FA142" s="116"/>
      <c r="FB142" s="116"/>
      <c r="FC142" s="116"/>
      <c r="FD142" s="116"/>
      <c r="FE142" s="116"/>
      <c r="FF142" s="116"/>
      <c r="FG142" s="116"/>
      <c r="FH142" s="116"/>
      <c r="FI142" s="116"/>
      <c r="FJ142" s="116"/>
      <c r="FK142" s="116"/>
      <c r="FL142" s="116"/>
      <c r="FM142" s="116"/>
      <c r="FN142" s="116"/>
      <c r="FO142" s="116"/>
      <c r="FP142" s="116"/>
      <c r="FQ142" s="116"/>
      <c r="FR142" s="116"/>
      <c r="FS142" s="116"/>
      <c r="FT142" s="116"/>
      <c r="FU142" s="116"/>
      <c r="FV142" s="116"/>
      <c r="FW142" s="116"/>
      <c r="FX142" s="116"/>
      <c r="FY142" s="116"/>
      <c r="FZ142" s="116"/>
      <c r="GA142" s="116"/>
      <c r="GB142" s="116"/>
      <c r="GC142" s="116"/>
      <c r="GD142" s="116"/>
      <c r="GE142" s="116"/>
      <c r="GF142" s="116"/>
      <c r="GG142" s="116"/>
      <c r="GH142" s="116"/>
      <c r="GI142" s="116"/>
      <c r="GJ142" s="116"/>
      <c r="GK142" s="116"/>
      <c r="GL142" s="116"/>
      <c r="GM142" s="116"/>
      <c r="GN142" s="116"/>
      <c r="GO142" s="116"/>
      <c r="GP142" s="116"/>
      <c r="GQ142" s="116"/>
      <c r="GR142" s="116"/>
      <c r="GS142" s="116"/>
      <c r="GT142" s="116"/>
      <c r="GU142" s="116"/>
      <c r="GV142" s="116"/>
      <c r="GW142" s="116"/>
      <c r="GX142" s="116"/>
      <c r="GY142" s="116"/>
      <c r="GZ142" s="116"/>
      <c r="HA142" s="116"/>
      <c r="HB142" s="116"/>
      <c r="HC142" s="116"/>
      <c r="HD142" s="116"/>
      <c r="HE142" s="116"/>
      <c r="HF142" s="116"/>
      <c r="HG142" s="116"/>
      <c r="HH142" s="116"/>
      <c r="HI142" s="116"/>
      <c r="HJ142" s="116"/>
      <c r="HK142" s="116"/>
      <c r="HL142" s="116"/>
      <c r="HM142" s="116"/>
      <c r="HN142" s="116"/>
      <c r="HO142" s="116"/>
      <c r="HP142" s="116"/>
      <c r="HQ142" s="116"/>
      <c r="HR142" s="116"/>
      <c r="HS142" s="116"/>
      <c r="HT142" s="116"/>
      <c r="HU142" s="116"/>
      <c r="HV142" s="116"/>
      <c r="HW142" s="116"/>
      <c r="HX142" s="116"/>
      <c r="HY142" s="116"/>
      <c r="HZ142" s="116"/>
      <c r="IA142" s="116"/>
      <c r="IB142" s="116"/>
      <c r="IC142" s="116"/>
      <c r="ID142" s="116"/>
      <c r="IE142" s="116"/>
      <c r="IF142" s="116"/>
      <c r="IG142" s="116"/>
      <c r="IH142" s="116"/>
      <c r="II142" s="116"/>
      <c r="IJ142" s="116"/>
      <c r="IK142" s="116"/>
      <c r="IL142" s="116"/>
      <c r="IM142" s="116"/>
      <c r="IN142" s="79"/>
      <c r="IO142" s="79"/>
    </row>
    <row r="143" spans="1:249" s="130" customFormat="1" ht="16.5">
      <c r="A143" s="238"/>
      <c r="B143" s="118"/>
      <c r="C143" s="239"/>
      <c r="G143" s="225"/>
      <c r="H143" s="225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  <c r="DK143" s="116"/>
      <c r="DL143" s="116"/>
      <c r="DM143" s="116"/>
      <c r="DN143" s="116"/>
      <c r="DO143" s="116"/>
      <c r="DP143" s="116"/>
      <c r="DQ143" s="116"/>
      <c r="DR143" s="116"/>
      <c r="DS143" s="116"/>
      <c r="DT143" s="116"/>
      <c r="DU143" s="116"/>
      <c r="DV143" s="116"/>
      <c r="DW143" s="116"/>
      <c r="DX143" s="116"/>
      <c r="DY143" s="116"/>
      <c r="DZ143" s="116"/>
      <c r="EA143" s="116"/>
      <c r="EB143" s="116"/>
      <c r="EC143" s="116"/>
      <c r="ED143" s="116"/>
      <c r="EE143" s="116"/>
      <c r="EF143" s="116"/>
      <c r="EG143" s="116"/>
      <c r="EH143" s="116"/>
      <c r="EI143" s="116"/>
      <c r="EJ143" s="116"/>
      <c r="EK143" s="116"/>
      <c r="EL143" s="116"/>
      <c r="EM143" s="116"/>
      <c r="EN143" s="116"/>
      <c r="EO143" s="116"/>
      <c r="EP143" s="116"/>
      <c r="EQ143" s="116"/>
      <c r="ER143" s="116"/>
      <c r="ES143" s="116"/>
      <c r="ET143" s="116"/>
      <c r="EU143" s="116"/>
      <c r="EV143" s="116"/>
      <c r="EW143" s="116"/>
      <c r="EX143" s="116"/>
      <c r="EY143" s="116"/>
      <c r="EZ143" s="116"/>
      <c r="FA143" s="116"/>
      <c r="FB143" s="116"/>
      <c r="FC143" s="116"/>
      <c r="FD143" s="116"/>
      <c r="FE143" s="116"/>
      <c r="FF143" s="116"/>
      <c r="FG143" s="116"/>
      <c r="FH143" s="116"/>
      <c r="FI143" s="116"/>
      <c r="FJ143" s="116"/>
      <c r="FK143" s="116"/>
      <c r="FL143" s="116"/>
      <c r="FM143" s="116"/>
      <c r="FN143" s="116"/>
      <c r="FO143" s="116"/>
      <c r="FP143" s="116"/>
      <c r="FQ143" s="116"/>
      <c r="FR143" s="116"/>
      <c r="FS143" s="116"/>
      <c r="FT143" s="116"/>
      <c r="FU143" s="116"/>
      <c r="FV143" s="116"/>
      <c r="FW143" s="116"/>
      <c r="FX143" s="116"/>
      <c r="FY143" s="116"/>
      <c r="FZ143" s="116"/>
      <c r="GA143" s="116"/>
      <c r="GB143" s="116"/>
      <c r="GC143" s="116"/>
      <c r="GD143" s="116"/>
      <c r="GE143" s="116"/>
      <c r="GF143" s="116"/>
      <c r="GG143" s="116"/>
      <c r="GH143" s="116"/>
      <c r="GI143" s="116"/>
      <c r="GJ143" s="116"/>
      <c r="GK143" s="116"/>
      <c r="GL143" s="116"/>
      <c r="GM143" s="116"/>
      <c r="GN143" s="116"/>
      <c r="GO143" s="116"/>
      <c r="GP143" s="116"/>
      <c r="GQ143" s="116"/>
      <c r="GR143" s="116"/>
      <c r="GS143" s="116"/>
      <c r="GT143" s="116"/>
      <c r="GU143" s="116"/>
      <c r="GV143" s="116"/>
      <c r="GW143" s="116"/>
      <c r="GX143" s="116"/>
      <c r="GY143" s="116"/>
      <c r="GZ143" s="116"/>
      <c r="HA143" s="116"/>
      <c r="HB143" s="116"/>
      <c r="HC143" s="116"/>
      <c r="HD143" s="116"/>
      <c r="HE143" s="116"/>
      <c r="HF143" s="116"/>
      <c r="HG143" s="116"/>
      <c r="HH143" s="116"/>
      <c r="HI143" s="116"/>
      <c r="HJ143" s="116"/>
      <c r="HK143" s="116"/>
      <c r="HL143" s="116"/>
      <c r="HM143" s="116"/>
      <c r="HN143" s="116"/>
      <c r="HO143" s="116"/>
      <c r="HP143" s="116"/>
      <c r="HQ143" s="116"/>
      <c r="HR143" s="116"/>
      <c r="HS143" s="116"/>
      <c r="HT143" s="116"/>
      <c r="HU143" s="116"/>
      <c r="HV143" s="116"/>
      <c r="HW143" s="116"/>
      <c r="HX143" s="116"/>
      <c r="HY143" s="116"/>
      <c r="HZ143" s="116"/>
      <c r="IA143" s="116"/>
      <c r="IB143" s="116"/>
      <c r="IC143" s="116"/>
      <c r="ID143" s="116"/>
      <c r="IE143" s="116"/>
      <c r="IF143" s="116"/>
      <c r="IG143" s="116"/>
      <c r="IH143" s="116"/>
      <c r="II143" s="116"/>
      <c r="IJ143" s="116"/>
      <c r="IK143" s="116"/>
      <c r="IL143" s="116"/>
      <c r="IM143" s="116"/>
      <c r="IN143" s="79"/>
      <c r="IO143" s="79"/>
    </row>
    <row r="144" spans="1:249" s="130" customFormat="1" ht="16.5">
      <c r="A144" s="238"/>
      <c r="B144" s="118"/>
      <c r="C144" s="239"/>
      <c r="G144" s="225"/>
      <c r="H144" s="225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  <c r="DK144" s="116"/>
      <c r="DL144" s="116"/>
      <c r="DM144" s="116"/>
      <c r="DN144" s="116"/>
      <c r="DO144" s="116"/>
      <c r="DP144" s="116"/>
      <c r="DQ144" s="116"/>
      <c r="DR144" s="116"/>
      <c r="DS144" s="116"/>
      <c r="DT144" s="116"/>
      <c r="DU144" s="116"/>
      <c r="DV144" s="116"/>
      <c r="DW144" s="116"/>
      <c r="DX144" s="116"/>
      <c r="DY144" s="116"/>
      <c r="DZ144" s="116"/>
      <c r="EA144" s="116"/>
      <c r="EB144" s="116"/>
      <c r="EC144" s="116"/>
      <c r="ED144" s="116"/>
      <c r="EE144" s="116"/>
      <c r="EF144" s="116"/>
      <c r="EG144" s="116"/>
      <c r="EH144" s="116"/>
      <c r="EI144" s="116"/>
      <c r="EJ144" s="116"/>
      <c r="EK144" s="116"/>
      <c r="EL144" s="116"/>
      <c r="EM144" s="116"/>
      <c r="EN144" s="116"/>
      <c r="EO144" s="116"/>
      <c r="EP144" s="116"/>
      <c r="EQ144" s="116"/>
      <c r="ER144" s="116"/>
      <c r="ES144" s="116"/>
      <c r="ET144" s="116"/>
      <c r="EU144" s="116"/>
      <c r="EV144" s="116"/>
      <c r="EW144" s="116"/>
      <c r="EX144" s="116"/>
      <c r="EY144" s="116"/>
      <c r="EZ144" s="116"/>
      <c r="FA144" s="116"/>
      <c r="FB144" s="116"/>
      <c r="FC144" s="116"/>
      <c r="FD144" s="116"/>
      <c r="FE144" s="116"/>
      <c r="FF144" s="116"/>
      <c r="FG144" s="116"/>
      <c r="FH144" s="116"/>
      <c r="FI144" s="116"/>
      <c r="FJ144" s="116"/>
      <c r="FK144" s="116"/>
      <c r="FL144" s="116"/>
      <c r="FM144" s="116"/>
      <c r="FN144" s="116"/>
      <c r="FO144" s="116"/>
      <c r="FP144" s="116"/>
      <c r="FQ144" s="116"/>
      <c r="FR144" s="116"/>
      <c r="FS144" s="116"/>
      <c r="FT144" s="116"/>
      <c r="FU144" s="116"/>
      <c r="FV144" s="116"/>
      <c r="FW144" s="116"/>
      <c r="FX144" s="116"/>
      <c r="FY144" s="116"/>
      <c r="FZ144" s="116"/>
      <c r="GA144" s="116"/>
      <c r="GB144" s="116"/>
      <c r="GC144" s="116"/>
      <c r="GD144" s="116"/>
      <c r="GE144" s="116"/>
      <c r="GF144" s="116"/>
      <c r="GG144" s="116"/>
      <c r="GH144" s="116"/>
      <c r="GI144" s="116"/>
      <c r="GJ144" s="116"/>
      <c r="GK144" s="116"/>
      <c r="GL144" s="116"/>
      <c r="GM144" s="116"/>
      <c r="GN144" s="116"/>
      <c r="GO144" s="116"/>
      <c r="GP144" s="116"/>
      <c r="GQ144" s="116"/>
      <c r="GR144" s="116"/>
      <c r="GS144" s="116"/>
      <c r="GT144" s="116"/>
      <c r="GU144" s="116"/>
      <c r="GV144" s="116"/>
      <c r="GW144" s="116"/>
      <c r="GX144" s="116"/>
      <c r="GY144" s="116"/>
      <c r="GZ144" s="116"/>
      <c r="HA144" s="116"/>
      <c r="HB144" s="116"/>
      <c r="HC144" s="116"/>
      <c r="HD144" s="116"/>
      <c r="HE144" s="116"/>
      <c r="HF144" s="116"/>
      <c r="HG144" s="116"/>
      <c r="HH144" s="116"/>
      <c r="HI144" s="116"/>
      <c r="HJ144" s="116"/>
      <c r="HK144" s="116"/>
      <c r="HL144" s="116"/>
      <c r="HM144" s="116"/>
      <c r="HN144" s="116"/>
      <c r="HO144" s="116"/>
      <c r="HP144" s="116"/>
      <c r="HQ144" s="116"/>
      <c r="HR144" s="116"/>
      <c r="HS144" s="116"/>
      <c r="HT144" s="116"/>
      <c r="HU144" s="116"/>
      <c r="HV144" s="116"/>
      <c r="HW144" s="116"/>
      <c r="HX144" s="116"/>
      <c r="HY144" s="116"/>
      <c r="HZ144" s="116"/>
      <c r="IA144" s="116"/>
      <c r="IB144" s="116"/>
      <c r="IC144" s="116"/>
      <c r="ID144" s="116"/>
      <c r="IE144" s="116"/>
      <c r="IF144" s="116"/>
      <c r="IG144" s="116"/>
      <c r="IH144" s="116"/>
      <c r="II144" s="116"/>
      <c r="IJ144" s="116"/>
      <c r="IK144" s="116"/>
      <c r="IL144" s="116"/>
      <c r="IM144" s="116"/>
      <c r="IN144" s="79"/>
      <c r="IO144" s="79"/>
    </row>
    <row r="145" spans="1:249" s="130" customFormat="1" ht="16.5">
      <c r="A145" s="238"/>
      <c r="B145" s="118"/>
      <c r="C145" s="239"/>
      <c r="G145" s="225"/>
      <c r="H145" s="225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  <c r="DK145" s="116"/>
      <c r="DL145" s="116"/>
      <c r="DM145" s="116"/>
      <c r="DN145" s="116"/>
      <c r="DO145" s="116"/>
      <c r="DP145" s="116"/>
      <c r="DQ145" s="116"/>
      <c r="DR145" s="116"/>
      <c r="DS145" s="116"/>
      <c r="DT145" s="116"/>
      <c r="DU145" s="116"/>
      <c r="DV145" s="116"/>
      <c r="DW145" s="116"/>
      <c r="DX145" s="116"/>
      <c r="DY145" s="116"/>
      <c r="DZ145" s="116"/>
      <c r="EA145" s="116"/>
      <c r="EB145" s="116"/>
      <c r="EC145" s="116"/>
      <c r="ED145" s="116"/>
      <c r="EE145" s="116"/>
      <c r="EF145" s="116"/>
      <c r="EG145" s="116"/>
      <c r="EH145" s="116"/>
      <c r="EI145" s="116"/>
      <c r="EJ145" s="116"/>
      <c r="EK145" s="116"/>
      <c r="EL145" s="116"/>
      <c r="EM145" s="116"/>
      <c r="EN145" s="116"/>
      <c r="EO145" s="116"/>
      <c r="EP145" s="116"/>
      <c r="EQ145" s="116"/>
      <c r="ER145" s="116"/>
      <c r="ES145" s="116"/>
      <c r="ET145" s="116"/>
      <c r="EU145" s="116"/>
      <c r="EV145" s="116"/>
      <c r="EW145" s="116"/>
      <c r="EX145" s="116"/>
      <c r="EY145" s="116"/>
      <c r="EZ145" s="116"/>
      <c r="FA145" s="116"/>
      <c r="FB145" s="116"/>
      <c r="FC145" s="116"/>
      <c r="FD145" s="116"/>
      <c r="FE145" s="116"/>
      <c r="FF145" s="116"/>
      <c r="FG145" s="116"/>
      <c r="FH145" s="116"/>
      <c r="FI145" s="116"/>
      <c r="FJ145" s="116"/>
      <c r="FK145" s="116"/>
      <c r="FL145" s="116"/>
      <c r="FM145" s="116"/>
      <c r="FN145" s="116"/>
      <c r="FO145" s="116"/>
      <c r="FP145" s="116"/>
      <c r="FQ145" s="116"/>
      <c r="FR145" s="116"/>
      <c r="FS145" s="116"/>
      <c r="FT145" s="116"/>
      <c r="FU145" s="116"/>
      <c r="FV145" s="116"/>
      <c r="FW145" s="116"/>
      <c r="FX145" s="116"/>
      <c r="FY145" s="116"/>
      <c r="FZ145" s="116"/>
      <c r="GA145" s="116"/>
      <c r="GB145" s="116"/>
      <c r="GC145" s="116"/>
      <c r="GD145" s="116"/>
      <c r="GE145" s="116"/>
      <c r="GF145" s="116"/>
      <c r="GG145" s="116"/>
      <c r="GH145" s="116"/>
      <c r="GI145" s="116"/>
      <c r="GJ145" s="116"/>
      <c r="GK145" s="116"/>
      <c r="GL145" s="116"/>
      <c r="GM145" s="116"/>
      <c r="GN145" s="116"/>
      <c r="GO145" s="116"/>
      <c r="GP145" s="116"/>
      <c r="GQ145" s="116"/>
      <c r="GR145" s="116"/>
      <c r="GS145" s="116"/>
      <c r="GT145" s="116"/>
      <c r="GU145" s="116"/>
      <c r="GV145" s="116"/>
      <c r="GW145" s="116"/>
      <c r="GX145" s="116"/>
      <c r="GY145" s="116"/>
      <c r="GZ145" s="116"/>
      <c r="HA145" s="116"/>
      <c r="HB145" s="116"/>
      <c r="HC145" s="116"/>
      <c r="HD145" s="116"/>
      <c r="HE145" s="116"/>
      <c r="HF145" s="116"/>
      <c r="HG145" s="116"/>
      <c r="HH145" s="116"/>
      <c r="HI145" s="116"/>
      <c r="HJ145" s="116"/>
      <c r="HK145" s="116"/>
      <c r="HL145" s="116"/>
      <c r="HM145" s="116"/>
      <c r="HN145" s="116"/>
      <c r="HO145" s="116"/>
      <c r="HP145" s="116"/>
      <c r="HQ145" s="116"/>
      <c r="HR145" s="116"/>
      <c r="HS145" s="116"/>
      <c r="HT145" s="116"/>
      <c r="HU145" s="116"/>
      <c r="HV145" s="116"/>
      <c r="HW145" s="116"/>
      <c r="HX145" s="116"/>
      <c r="HY145" s="116"/>
      <c r="HZ145" s="116"/>
      <c r="IA145" s="116"/>
      <c r="IB145" s="116"/>
      <c r="IC145" s="116"/>
      <c r="ID145" s="116"/>
      <c r="IE145" s="116"/>
      <c r="IF145" s="116"/>
      <c r="IG145" s="116"/>
      <c r="IH145" s="116"/>
      <c r="II145" s="116"/>
      <c r="IJ145" s="116"/>
      <c r="IK145" s="116"/>
      <c r="IL145" s="116"/>
      <c r="IM145" s="116"/>
      <c r="IN145" s="79"/>
      <c r="IO145" s="79"/>
    </row>
    <row r="146" spans="1:249" s="130" customFormat="1" ht="16.5">
      <c r="A146" s="238"/>
      <c r="B146" s="118"/>
      <c r="C146" s="239"/>
      <c r="G146" s="225"/>
      <c r="H146" s="225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  <c r="DK146" s="116"/>
      <c r="DL146" s="116"/>
      <c r="DM146" s="116"/>
      <c r="DN146" s="116"/>
      <c r="DO146" s="116"/>
      <c r="DP146" s="116"/>
      <c r="DQ146" s="116"/>
      <c r="DR146" s="116"/>
      <c r="DS146" s="116"/>
      <c r="DT146" s="116"/>
      <c r="DU146" s="116"/>
      <c r="DV146" s="116"/>
      <c r="DW146" s="116"/>
      <c r="DX146" s="116"/>
      <c r="DY146" s="116"/>
      <c r="DZ146" s="116"/>
      <c r="EA146" s="116"/>
      <c r="EB146" s="116"/>
      <c r="EC146" s="116"/>
      <c r="ED146" s="116"/>
      <c r="EE146" s="116"/>
      <c r="EF146" s="116"/>
      <c r="EG146" s="116"/>
      <c r="EH146" s="116"/>
      <c r="EI146" s="116"/>
      <c r="EJ146" s="116"/>
      <c r="EK146" s="116"/>
      <c r="EL146" s="116"/>
      <c r="EM146" s="116"/>
      <c r="EN146" s="116"/>
      <c r="EO146" s="116"/>
      <c r="EP146" s="116"/>
      <c r="EQ146" s="116"/>
      <c r="ER146" s="116"/>
      <c r="ES146" s="116"/>
      <c r="ET146" s="116"/>
      <c r="EU146" s="116"/>
      <c r="EV146" s="116"/>
      <c r="EW146" s="116"/>
      <c r="EX146" s="116"/>
      <c r="EY146" s="116"/>
      <c r="EZ146" s="116"/>
      <c r="FA146" s="116"/>
      <c r="FB146" s="116"/>
      <c r="FC146" s="116"/>
      <c r="FD146" s="116"/>
      <c r="FE146" s="116"/>
      <c r="FF146" s="116"/>
      <c r="FG146" s="116"/>
      <c r="FH146" s="116"/>
      <c r="FI146" s="116"/>
      <c r="FJ146" s="116"/>
      <c r="FK146" s="116"/>
      <c r="FL146" s="116"/>
      <c r="FM146" s="116"/>
      <c r="FN146" s="116"/>
      <c r="FO146" s="116"/>
      <c r="FP146" s="116"/>
      <c r="FQ146" s="116"/>
      <c r="FR146" s="116"/>
      <c r="FS146" s="116"/>
      <c r="FT146" s="116"/>
      <c r="FU146" s="116"/>
      <c r="FV146" s="116"/>
      <c r="FW146" s="116"/>
      <c r="FX146" s="116"/>
      <c r="FY146" s="116"/>
      <c r="FZ146" s="116"/>
      <c r="GA146" s="116"/>
      <c r="GB146" s="116"/>
      <c r="GC146" s="116"/>
      <c r="GD146" s="116"/>
      <c r="GE146" s="116"/>
      <c r="GF146" s="116"/>
      <c r="GG146" s="116"/>
      <c r="GH146" s="116"/>
      <c r="GI146" s="116"/>
      <c r="GJ146" s="116"/>
      <c r="GK146" s="116"/>
      <c r="GL146" s="116"/>
      <c r="GM146" s="116"/>
      <c r="GN146" s="116"/>
      <c r="GO146" s="116"/>
      <c r="GP146" s="116"/>
      <c r="GQ146" s="116"/>
      <c r="GR146" s="116"/>
      <c r="GS146" s="116"/>
      <c r="GT146" s="116"/>
      <c r="GU146" s="116"/>
      <c r="GV146" s="116"/>
      <c r="GW146" s="116"/>
      <c r="GX146" s="116"/>
      <c r="GY146" s="116"/>
      <c r="GZ146" s="116"/>
      <c r="HA146" s="116"/>
      <c r="HB146" s="116"/>
      <c r="HC146" s="116"/>
      <c r="HD146" s="116"/>
      <c r="HE146" s="116"/>
      <c r="HF146" s="116"/>
      <c r="HG146" s="116"/>
      <c r="HH146" s="116"/>
      <c r="HI146" s="116"/>
      <c r="HJ146" s="116"/>
      <c r="HK146" s="116"/>
      <c r="HL146" s="116"/>
      <c r="HM146" s="116"/>
      <c r="HN146" s="116"/>
      <c r="HO146" s="116"/>
      <c r="HP146" s="116"/>
      <c r="HQ146" s="116"/>
      <c r="HR146" s="116"/>
      <c r="HS146" s="116"/>
      <c r="HT146" s="116"/>
      <c r="HU146" s="116"/>
      <c r="HV146" s="116"/>
      <c r="HW146" s="116"/>
      <c r="HX146" s="116"/>
      <c r="HY146" s="116"/>
      <c r="HZ146" s="116"/>
      <c r="IA146" s="116"/>
      <c r="IB146" s="116"/>
      <c r="IC146" s="116"/>
      <c r="ID146" s="116"/>
      <c r="IE146" s="116"/>
      <c r="IF146" s="116"/>
      <c r="IG146" s="116"/>
      <c r="IH146" s="116"/>
      <c r="II146" s="116"/>
      <c r="IJ146" s="116"/>
      <c r="IK146" s="116"/>
      <c r="IL146" s="116"/>
      <c r="IM146" s="116"/>
      <c r="IN146" s="79"/>
      <c r="IO146" s="79"/>
    </row>
    <row r="147" spans="1:249" s="130" customFormat="1" ht="16.5">
      <c r="A147" s="238"/>
      <c r="B147" s="118"/>
      <c r="C147" s="239"/>
      <c r="G147" s="225"/>
      <c r="H147" s="225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  <c r="DK147" s="116"/>
      <c r="DL147" s="116"/>
      <c r="DM147" s="116"/>
      <c r="DN147" s="116"/>
      <c r="DO147" s="116"/>
      <c r="DP147" s="116"/>
      <c r="DQ147" s="116"/>
      <c r="DR147" s="116"/>
      <c r="DS147" s="116"/>
      <c r="DT147" s="116"/>
      <c r="DU147" s="116"/>
      <c r="DV147" s="116"/>
      <c r="DW147" s="116"/>
      <c r="DX147" s="116"/>
      <c r="DY147" s="116"/>
      <c r="DZ147" s="116"/>
      <c r="EA147" s="116"/>
      <c r="EB147" s="116"/>
      <c r="EC147" s="116"/>
      <c r="ED147" s="116"/>
      <c r="EE147" s="116"/>
      <c r="EF147" s="116"/>
      <c r="EG147" s="116"/>
      <c r="EH147" s="116"/>
      <c r="EI147" s="116"/>
      <c r="EJ147" s="116"/>
      <c r="EK147" s="116"/>
      <c r="EL147" s="116"/>
      <c r="EM147" s="116"/>
      <c r="EN147" s="116"/>
      <c r="EO147" s="116"/>
      <c r="EP147" s="116"/>
      <c r="EQ147" s="116"/>
      <c r="ER147" s="116"/>
      <c r="ES147" s="116"/>
      <c r="ET147" s="116"/>
      <c r="EU147" s="116"/>
      <c r="EV147" s="116"/>
      <c r="EW147" s="116"/>
      <c r="EX147" s="116"/>
      <c r="EY147" s="116"/>
      <c r="EZ147" s="116"/>
      <c r="FA147" s="116"/>
      <c r="FB147" s="116"/>
      <c r="FC147" s="116"/>
      <c r="FD147" s="116"/>
      <c r="FE147" s="116"/>
      <c r="FF147" s="116"/>
      <c r="FG147" s="116"/>
      <c r="FH147" s="116"/>
      <c r="FI147" s="116"/>
      <c r="FJ147" s="116"/>
      <c r="FK147" s="116"/>
      <c r="FL147" s="116"/>
      <c r="FM147" s="116"/>
      <c r="FN147" s="116"/>
      <c r="FO147" s="116"/>
      <c r="FP147" s="116"/>
      <c r="FQ147" s="116"/>
      <c r="FR147" s="116"/>
      <c r="FS147" s="116"/>
      <c r="FT147" s="116"/>
      <c r="FU147" s="116"/>
      <c r="FV147" s="116"/>
      <c r="FW147" s="116"/>
      <c r="FX147" s="116"/>
      <c r="FY147" s="116"/>
      <c r="FZ147" s="116"/>
      <c r="GA147" s="116"/>
      <c r="GB147" s="116"/>
      <c r="GC147" s="116"/>
      <c r="GD147" s="116"/>
      <c r="GE147" s="116"/>
      <c r="GF147" s="116"/>
      <c r="GG147" s="116"/>
      <c r="GH147" s="116"/>
      <c r="GI147" s="116"/>
      <c r="GJ147" s="116"/>
      <c r="GK147" s="116"/>
      <c r="GL147" s="116"/>
      <c r="GM147" s="116"/>
      <c r="GN147" s="116"/>
      <c r="GO147" s="116"/>
      <c r="GP147" s="116"/>
      <c r="GQ147" s="116"/>
      <c r="GR147" s="116"/>
      <c r="GS147" s="116"/>
      <c r="GT147" s="116"/>
      <c r="GU147" s="116"/>
      <c r="GV147" s="116"/>
      <c r="GW147" s="116"/>
      <c r="GX147" s="116"/>
      <c r="GY147" s="116"/>
      <c r="GZ147" s="116"/>
      <c r="HA147" s="116"/>
      <c r="HB147" s="116"/>
      <c r="HC147" s="116"/>
      <c r="HD147" s="116"/>
      <c r="HE147" s="116"/>
      <c r="HF147" s="116"/>
      <c r="HG147" s="116"/>
      <c r="HH147" s="116"/>
      <c r="HI147" s="116"/>
      <c r="HJ147" s="116"/>
      <c r="HK147" s="116"/>
      <c r="HL147" s="116"/>
      <c r="HM147" s="116"/>
      <c r="HN147" s="116"/>
      <c r="HO147" s="116"/>
      <c r="HP147" s="116"/>
      <c r="HQ147" s="116"/>
      <c r="HR147" s="116"/>
      <c r="HS147" s="116"/>
      <c r="HT147" s="116"/>
      <c r="HU147" s="116"/>
      <c r="HV147" s="116"/>
      <c r="HW147" s="116"/>
      <c r="HX147" s="116"/>
      <c r="HY147" s="116"/>
      <c r="HZ147" s="116"/>
      <c r="IA147" s="116"/>
      <c r="IB147" s="116"/>
      <c r="IC147" s="116"/>
      <c r="ID147" s="116"/>
      <c r="IE147" s="116"/>
      <c r="IF147" s="116"/>
      <c r="IG147" s="116"/>
      <c r="IH147" s="116"/>
      <c r="II147" s="116"/>
      <c r="IJ147" s="116"/>
      <c r="IK147" s="116"/>
      <c r="IL147" s="116"/>
      <c r="IM147" s="116"/>
      <c r="IN147" s="79"/>
      <c r="IO147" s="79"/>
    </row>
    <row r="148" spans="1:249" s="130" customFormat="1" ht="16.5">
      <c r="A148" s="238"/>
      <c r="B148" s="118"/>
      <c r="C148" s="239"/>
      <c r="G148" s="225"/>
      <c r="H148" s="225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  <c r="DK148" s="116"/>
      <c r="DL148" s="116"/>
      <c r="DM148" s="116"/>
      <c r="DN148" s="116"/>
      <c r="DO148" s="116"/>
      <c r="DP148" s="116"/>
      <c r="DQ148" s="116"/>
      <c r="DR148" s="116"/>
      <c r="DS148" s="116"/>
      <c r="DT148" s="116"/>
      <c r="DU148" s="116"/>
      <c r="DV148" s="116"/>
      <c r="DW148" s="116"/>
      <c r="DX148" s="116"/>
      <c r="DY148" s="116"/>
      <c r="DZ148" s="116"/>
      <c r="EA148" s="116"/>
      <c r="EB148" s="116"/>
      <c r="EC148" s="116"/>
      <c r="ED148" s="116"/>
      <c r="EE148" s="116"/>
      <c r="EF148" s="116"/>
      <c r="EG148" s="116"/>
      <c r="EH148" s="116"/>
      <c r="EI148" s="116"/>
      <c r="EJ148" s="116"/>
      <c r="EK148" s="116"/>
      <c r="EL148" s="116"/>
      <c r="EM148" s="116"/>
      <c r="EN148" s="116"/>
      <c r="EO148" s="116"/>
      <c r="EP148" s="116"/>
      <c r="EQ148" s="116"/>
      <c r="ER148" s="116"/>
      <c r="ES148" s="116"/>
      <c r="ET148" s="116"/>
      <c r="EU148" s="116"/>
      <c r="EV148" s="116"/>
      <c r="EW148" s="116"/>
      <c r="EX148" s="116"/>
      <c r="EY148" s="116"/>
      <c r="EZ148" s="116"/>
      <c r="FA148" s="116"/>
      <c r="FB148" s="116"/>
      <c r="FC148" s="116"/>
      <c r="FD148" s="116"/>
      <c r="FE148" s="116"/>
      <c r="FF148" s="116"/>
      <c r="FG148" s="116"/>
      <c r="FH148" s="116"/>
      <c r="FI148" s="116"/>
      <c r="FJ148" s="116"/>
      <c r="FK148" s="116"/>
      <c r="FL148" s="116"/>
      <c r="FM148" s="116"/>
      <c r="FN148" s="116"/>
      <c r="FO148" s="116"/>
      <c r="FP148" s="116"/>
      <c r="FQ148" s="116"/>
      <c r="FR148" s="116"/>
      <c r="FS148" s="116"/>
      <c r="FT148" s="116"/>
      <c r="FU148" s="116"/>
      <c r="FV148" s="116"/>
      <c r="FW148" s="116"/>
      <c r="FX148" s="116"/>
      <c r="FY148" s="116"/>
      <c r="FZ148" s="116"/>
      <c r="GA148" s="116"/>
      <c r="GB148" s="116"/>
      <c r="GC148" s="116"/>
      <c r="GD148" s="116"/>
      <c r="GE148" s="116"/>
      <c r="GF148" s="116"/>
      <c r="GG148" s="116"/>
      <c r="GH148" s="116"/>
      <c r="GI148" s="116"/>
      <c r="GJ148" s="116"/>
      <c r="GK148" s="116"/>
      <c r="GL148" s="116"/>
      <c r="GM148" s="116"/>
      <c r="GN148" s="116"/>
      <c r="GO148" s="116"/>
      <c r="GP148" s="116"/>
      <c r="GQ148" s="116"/>
      <c r="GR148" s="116"/>
      <c r="GS148" s="116"/>
      <c r="GT148" s="116"/>
      <c r="GU148" s="116"/>
      <c r="GV148" s="116"/>
      <c r="GW148" s="116"/>
      <c r="GX148" s="116"/>
      <c r="GY148" s="116"/>
      <c r="GZ148" s="116"/>
      <c r="HA148" s="116"/>
      <c r="HB148" s="116"/>
      <c r="HC148" s="116"/>
      <c r="HD148" s="116"/>
      <c r="HE148" s="116"/>
      <c r="HF148" s="116"/>
      <c r="HG148" s="116"/>
      <c r="HH148" s="116"/>
      <c r="HI148" s="116"/>
      <c r="HJ148" s="116"/>
      <c r="HK148" s="116"/>
      <c r="HL148" s="116"/>
      <c r="HM148" s="116"/>
      <c r="HN148" s="116"/>
      <c r="HO148" s="116"/>
      <c r="HP148" s="116"/>
      <c r="HQ148" s="116"/>
      <c r="HR148" s="116"/>
      <c r="HS148" s="116"/>
      <c r="HT148" s="116"/>
      <c r="HU148" s="116"/>
      <c r="HV148" s="116"/>
      <c r="HW148" s="116"/>
      <c r="HX148" s="116"/>
      <c r="HY148" s="116"/>
      <c r="HZ148" s="116"/>
      <c r="IA148" s="116"/>
      <c r="IB148" s="116"/>
      <c r="IC148" s="116"/>
      <c r="ID148" s="116"/>
      <c r="IE148" s="116"/>
      <c r="IF148" s="116"/>
      <c r="IG148" s="116"/>
      <c r="IH148" s="116"/>
      <c r="II148" s="116"/>
      <c r="IJ148" s="116"/>
      <c r="IK148" s="116"/>
      <c r="IL148" s="116"/>
      <c r="IM148" s="116"/>
      <c r="IN148" s="79"/>
      <c r="IO148" s="79"/>
    </row>
    <row r="149" spans="1:249" s="130" customFormat="1" ht="16.5">
      <c r="A149" s="238"/>
      <c r="B149" s="118"/>
      <c r="C149" s="239"/>
      <c r="G149" s="225"/>
      <c r="H149" s="225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  <c r="DK149" s="116"/>
      <c r="DL149" s="116"/>
      <c r="DM149" s="116"/>
      <c r="DN149" s="116"/>
      <c r="DO149" s="116"/>
      <c r="DP149" s="116"/>
      <c r="DQ149" s="116"/>
      <c r="DR149" s="116"/>
      <c r="DS149" s="116"/>
      <c r="DT149" s="116"/>
      <c r="DU149" s="116"/>
      <c r="DV149" s="116"/>
      <c r="DW149" s="116"/>
      <c r="DX149" s="116"/>
      <c r="DY149" s="116"/>
      <c r="DZ149" s="116"/>
      <c r="EA149" s="116"/>
      <c r="EB149" s="116"/>
      <c r="EC149" s="116"/>
      <c r="ED149" s="116"/>
      <c r="EE149" s="116"/>
      <c r="EF149" s="116"/>
      <c r="EG149" s="116"/>
      <c r="EH149" s="116"/>
      <c r="EI149" s="116"/>
      <c r="EJ149" s="116"/>
      <c r="EK149" s="116"/>
      <c r="EL149" s="116"/>
      <c r="EM149" s="116"/>
      <c r="EN149" s="116"/>
      <c r="EO149" s="116"/>
      <c r="EP149" s="116"/>
      <c r="EQ149" s="116"/>
      <c r="ER149" s="116"/>
      <c r="ES149" s="116"/>
      <c r="ET149" s="116"/>
      <c r="EU149" s="116"/>
      <c r="EV149" s="116"/>
      <c r="EW149" s="116"/>
      <c r="EX149" s="116"/>
      <c r="EY149" s="116"/>
      <c r="EZ149" s="116"/>
      <c r="FA149" s="116"/>
      <c r="FB149" s="116"/>
      <c r="FC149" s="116"/>
      <c r="FD149" s="116"/>
      <c r="FE149" s="116"/>
      <c r="FF149" s="116"/>
      <c r="FG149" s="116"/>
      <c r="FH149" s="116"/>
      <c r="FI149" s="116"/>
      <c r="FJ149" s="116"/>
      <c r="FK149" s="116"/>
      <c r="FL149" s="116"/>
      <c r="FM149" s="116"/>
      <c r="FN149" s="116"/>
      <c r="FO149" s="116"/>
      <c r="FP149" s="116"/>
      <c r="FQ149" s="116"/>
      <c r="FR149" s="116"/>
      <c r="FS149" s="116"/>
      <c r="FT149" s="116"/>
      <c r="FU149" s="116"/>
      <c r="FV149" s="116"/>
      <c r="FW149" s="116"/>
      <c r="FX149" s="116"/>
      <c r="FY149" s="116"/>
      <c r="FZ149" s="116"/>
      <c r="GA149" s="116"/>
      <c r="GB149" s="116"/>
      <c r="GC149" s="116"/>
      <c r="GD149" s="116"/>
      <c r="GE149" s="116"/>
      <c r="GF149" s="116"/>
      <c r="GG149" s="116"/>
      <c r="GH149" s="116"/>
      <c r="GI149" s="116"/>
      <c r="GJ149" s="116"/>
      <c r="GK149" s="116"/>
      <c r="GL149" s="116"/>
      <c r="GM149" s="116"/>
      <c r="GN149" s="116"/>
      <c r="GO149" s="116"/>
      <c r="GP149" s="116"/>
      <c r="GQ149" s="116"/>
      <c r="GR149" s="116"/>
      <c r="GS149" s="116"/>
      <c r="GT149" s="116"/>
      <c r="GU149" s="116"/>
      <c r="GV149" s="116"/>
      <c r="GW149" s="116"/>
      <c r="GX149" s="116"/>
      <c r="GY149" s="116"/>
      <c r="GZ149" s="116"/>
      <c r="HA149" s="116"/>
      <c r="HB149" s="116"/>
      <c r="HC149" s="116"/>
      <c r="HD149" s="116"/>
      <c r="HE149" s="116"/>
      <c r="HF149" s="116"/>
      <c r="HG149" s="116"/>
      <c r="HH149" s="116"/>
      <c r="HI149" s="116"/>
      <c r="HJ149" s="116"/>
      <c r="HK149" s="116"/>
      <c r="HL149" s="116"/>
      <c r="HM149" s="116"/>
      <c r="HN149" s="116"/>
      <c r="HO149" s="116"/>
      <c r="HP149" s="116"/>
      <c r="HQ149" s="116"/>
      <c r="HR149" s="116"/>
      <c r="HS149" s="116"/>
      <c r="HT149" s="116"/>
      <c r="HU149" s="116"/>
      <c r="HV149" s="116"/>
      <c r="HW149" s="116"/>
      <c r="HX149" s="116"/>
      <c r="HY149" s="116"/>
      <c r="HZ149" s="116"/>
      <c r="IA149" s="116"/>
      <c r="IB149" s="116"/>
      <c r="IC149" s="116"/>
      <c r="ID149" s="116"/>
      <c r="IE149" s="116"/>
      <c r="IF149" s="116"/>
      <c r="IG149" s="116"/>
      <c r="IH149" s="116"/>
      <c r="II149" s="116"/>
      <c r="IJ149" s="116"/>
      <c r="IK149" s="116"/>
      <c r="IL149" s="116"/>
      <c r="IM149" s="116"/>
      <c r="IN149" s="79"/>
      <c r="IO149" s="79"/>
    </row>
    <row r="150" spans="1:249" s="130" customFormat="1" ht="16.5">
      <c r="A150" s="238"/>
      <c r="B150" s="118"/>
      <c r="C150" s="239"/>
      <c r="G150" s="225"/>
      <c r="H150" s="225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  <c r="DK150" s="116"/>
      <c r="DL150" s="116"/>
      <c r="DM150" s="116"/>
      <c r="DN150" s="116"/>
      <c r="DO150" s="116"/>
      <c r="DP150" s="116"/>
      <c r="DQ150" s="116"/>
      <c r="DR150" s="116"/>
      <c r="DS150" s="116"/>
      <c r="DT150" s="116"/>
      <c r="DU150" s="116"/>
      <c r="DV150" s="116"/>
      <c r="DW150" s="116"/>
      <c r="DX150" s="116"/>
      <c r="DY150" s="116"/>
      <c r="DZ150" s="116"/>
      <c r="EA150" s="116"/>
      <c r="EB150" s="116"/>
      <c r="EC150" s="116"/>
      <c r="ED150" s="116"/>
      <c r="EE150" s="116"/>
      <c r="EF150" s="116"/>
      <c r="EG150" s="116"/>
      <c r="EH150" s="116"/>
      <c r="EI150" s="116"/>
      <c r="EJ150" s="116"/>
      <c r="EK150" s="116"/>
      <c r="EL150" s="116"/>
      <c r="EM150" s="116"/>
      <c r="EN150" s="116"/>
      <c r="EO150" s="116"/>
      <c r="EP150" s="116"/>
      <c r="EQ150" s="116"/>
      <c r="ER150" s="116"/>
      <c r="ES150" s="116"/>
      <c r="ET150" s="116"/>
      <c r="EU150" s="116"/>
      <c r="EV150" s="116"/>
      <c r="EW150" s="116"/>
      <c r="EX150" s="116"/>
      <c r="EY150" s="116"/>
      <c r="EZ150" s="116"/>
      <c r="FA150" s="116"/>
      <c r="FB150" s="116"/>
      <c r="FC150" s="116"/>
      <c r="FD150" s="116"/>
      <c r="FE150" s="116"/>
      <c r="FF150" s="116"/>
      <c r="FG150" s="116"/>
      <c r="FH150" s="116"/>
      <c r="FI150" s="116"/>
      <c r="FJ150" s="116"/>
      <c r="FK150" s="116"/>
      <c r="FL150" s="116"/>
      <c r="FM150" s="116"/>
      <c r="FN150" s="116"/>
      <c r="FO150" s="116"/>
      <c r="FP150" s="116"/>
      <c r="FQ150" s="116"/>
      <c r="FR150" s="116"/>
      <c r="FS150" s="116"/>
      <c r="FT150" s="116"/>
      <c r="FU150" s="116"/>
      <c r="FV150" s="116"/>
      <c r="FW150" s="116"/>
      <c r="FX150" s="116"/>
      <c r="FY150" s="116"/>
      <c r="FZ150" s="116"/>
      <c r="GA150" s="116"/>
      <c r="GB150" s="116"/>
      <c r="GC150" s="116"/>
      <c r="GD150" s="116"/>
      <c r="GE150" s="116"/>
      <c r="GF150" s="116"/>
      <c r="GG150" s="116"/>
      <c r="GH150" s="116"/>
      <c r="GI150" s="116"/>
      <c r="GJ150" s="116"/>
      <c r="GK150" s="116"/>
      <c r="GL150" s="116"/>
      <c r="GM150" s="116"/>
      <c r="GN150" s="116"/>
      <c r="GO150" s="116"/>
      <c r="GP150" s="116"/>
      <c r="GQ150" s="116"/>
      <c r="GR150" s="116"/>
      <c r="GS150" s="116"/>
      <c r="GT150" s="116"/>
      <c r="GU150" s="116"/>
      <c r="GV150" s="116"/>
      <c r="GW150" s="116"/>
      <c r="GX150" s="116"/>
      <c r="GY150" s="116"/>
      <c r="GZ150" s="116"/>
      <c r="HA150" s="116"/>
      <c r="HB150" s="116"/>
      <c r="HC150" s="116"/>
      <c r="HD150" s="116"/>
      <c r="HE150" s="116"/>
      <c r="HF150" s="116"/>
      <c r="HG150" s="116"/>
      <c r="HH150" s="116"/>
      <c r="HI150" s="116"/>
      <c r="HJ150" s="116"/>
      <c r="HK150" s="116"/>
      <c r="HL150" s="116"/>
      <c r="HM150" s="116"/>
      <c r="HN150" s="116"/>
      <c r="HO150" s="116"/>
      <c r="HP150" s="116"/>
      <c r="HQ150" s="116"/>
      <c r="HR150" s="116"/>
      <c r="HS150" s="116"/>
      <c r="HT150" s="116"/>
      <c r="HU150" s="116"/>
      <c r="HV150" s="116"/>
      <c r="HW150" s="116"/>
      <c r="HX150" s="116"/>
      <c r="HY150" s="116"/>
      <c r="HZ150" s="116"/>
      <c r="IA150" s="116"/>
      <c r="IB150" s="116"/>
      <c r="IC150" s="116"/>
      <c r="ID150" s="116"/>
      <c r="IE150" s="116"/>
      <c r="IF150" s="116"/>
      <c r="IG150" s="116"/>
      <c r="IH150" s="116"/>
      <c r="II150" s="116"/>
      <c r="IJ150" s="116"/>
      <c r="IK150" s="116"/>
      <c r="IL150" s="116"/>
      <c r="IM150" s="116"/>
      <c r="IN150" s="79"/>
      <c r="IO150" s="79"/>
    </row>
    <row r="151" spans="1:249" s="130" customFormat="1" ht="16.5">
      <c r="A151" s="238"/>
      <c r="B151" s="118"/>
      <c r="C151" s="239"/>
      <c r="G151" s="225"/>
      <c r="H151" s="225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  <c r="DK151" s="116"/>
      <c r="DL151" s="116"/>
      <c r="DM151" s="116"/>
      <c r="DN151" s="116"/>
      <c r="DO151" s="116"/>
      <c r="DP151" s="116"/>
      <c r="DQ151" s="116"/>
      <c r="DR151" s="116"/>
      <c r="DS151" s="116"/>
      <c r="DT151" s="116"/>
      <c r="DU151" s="116"/>
      <c r="DV151" s="116"/>
      <c r="DW151" s="116"/>
      <c r="DX151" s="116"/>
      <c r="DY151" s="116"/>
      <c r="DZ151" s="116"/>
      <c r="EA151" s="116"/>
      <c r="EB151" s="116"/>
      <c r="EC151" s="116"/>
      <c r="ED151" s="116"/>
      <c r="EE151" s="116"/>
      <c r="EF151" s="116"/>
      <c r="EG151" s="116"/>
      <c r="EH151" s="116"/>
      <c r="EI151" s="116"/>
      <c r="EJ151" s="116"/>
      <c r="EK151" s="116"/>
      <c r="EL151" s="116"/>
      <c r="EM151" s="116"/>
      <c r="EN151" s="116"/>
      <c r="EO151" s="116"/>
      <c r="EP151" s="116"/>
      <c r="EQ151" s="116"/>
      <c r="ER151" s="116"/>
      <c r="ES151" s="116"/>
      <c r="ET151" s="116"/>
      <c r="EU151" s="116"/>
      <c r="EV151" s="116"/>
      <c r="EW151" s="116"/>
      <c r="EX151" s="116"/>
      <c r="EY151" s="116"/>
      <c r="EZ151" s="116"/>
      <c r="FA151" s="116"/>
      <c r="FB151" s="116"/>
      <c r="FC151" s="116"/>
      <c r="FD151" s="116"/>
      <c r="FE151" s="116"/>
      <c r="FF151" s="116"/>
      <c r="FG151" s="116"/>
      <c r="FH151" s="116"/>
      <c r="FI151" s="116"/>
      <c r="FJ151" s="116"/>
      <c r="FK151" s="116"/>
      <c r="FL151" s="116"/>
      <c r="FM151" s="116"/>
      <c r="FN151" s="116"/>
      <c r="FO151" s="116"/>
      <c r="FP151" s="116"/>
      <c r="FQ151" s="116"/>
      <c r="FR151" s="116"/>
      <c r="FS151" s="116"/>
      <c r="FT151" s="116"/>
      <c r="FU151" s="116"/>
      <c r="FV151" s="116"/>
      <c r="FW151" s="116"/>
      <c r="FX151" s="116"/>
      <c r="FY151" s="116"/>
      <c r="FZ151" s="116"/>
      <c r="GA151" s="116"/>
      <c r="GB151" s="116"/>
      <c r="GC151" s="116"/>
      <c r="GD151" s="116"/>
      <c r="GE151" s="116"/>
      <c r="GF151" s="116"/>
      <c r="GG151" s="116"/>
      <c r="GH151" s="116"/>
      <c r="GI151" s="116"/>
      <c r="GJ151" s="116"/>
      <c r="GK151" s="116"/>
      <c r="GL151" s="116"/>
      <c r="GM151" s="116"/>
      <c r="GN151" s="116"/>
      <c r="GO151" s="116"/>
      <c r="GP151" s="116"/>
      <c r="GQ151" s="116"/>
      <c r="GR151" s="116"/>
      <c r="GS151" s="116"/>
      <c r="GT151" s="116"/>
      <c r="GU151" s="116"/>
      <c r="GV151" s="116"/>
      <c r="GW151" s="116"/>
      <c r="GX151" s="116"/>
      <c r="GY151" s="116"/>
      <c r="GZ151" s="116"/>
      <c r="HA151" s="116"/>
      <c r="HB151" s="116"/>
      <c r="HC151" s="116"/>
      <c r="HD151" s="116"/>
      <c r="HE151" s="116"/>
      <c r="HF151" s="116"/>
      <c r="HG151" s="116"/>
      <c r="HH151" s="116"/>
      <c r="HI151" s="116"/>
      <c r="HJ151" s="116"/>
      <c r="HK151" s="116"/>
      <c r="HL151" s="116"/>
      <c r="HM151" s="116"/>
      <c r="HN151" s="116"/>
      <c r="HO151" s="116"/>
      <c r="HP151" s="116"/>
      <c r="HQ151" s="116"/>
      <c r="HR151" s="116"/>
      <c r="HS151" s="116"/>
      <c r="HT151" s="116"/>
      <c r="HU151" s="116"/>
      <c r="HV151" s="116"/>
      <c r="HW151" s="116"/>
      <c r="HX151" s="116"/>
      <c r="HY151" s="116"/>
      <c r="HZ151" s="116"/>
      <c r="IA151" s="116"/>
      <c r="IB151" s="116"/>
      <c r="IC151" s="116"/>
      <c r="ID151" s="116"/>
      <c r="IE151" s="116"/>
      <c r="IF151" s="116"/>
      <c r="IG151" s="116"/>
      <c r="IH151" s="116"/>
      <c r="II151" s="116"/>
      <c r="IJ151" s="116"/>
      <c r="IK151" s="116"/>
      <c r="IL151" s="116"/>
      <c r="IM151" s="116"/>
      <c r="IN151" s="79"/>
      <c r="IO151" s="79"/>
    </row>
    <row r="152" spans="1:249" s="130" customFormat="1" ht="16.5">
      <c r="A152" s="238"/>
      <c r="B152" s="118"/>
      <c r="C152" s="239"/>
      <c r="G152" s="225"/>
      <c r="H152" s="225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  <c r="DK152" s="116"/>
      <c r="DL152" s="116"/>
      <c r="DM152" s="116"/>
      <c r="DN152" s="116"/>
      <c r="DO152" s="116"/>
      <c r="DP152" s="116"/>
      <c r="DQ152" s="116"/>
      <c r="DR152" s="116"/>
      <c r="DS152" s="116"/>
      <c r="DT152" s="116"/>
      <c r="DU152" s="116"/>
      <c r="DV152" s="116"/>
      <c r="DW152" s="116"/>
      <c r="DX152" s="116"/>
      <c r="DY152" s="116"/>
      <c r="DZ152" s="116"/>
      <c r="EA152" s="116"/>
      <c r="EB152" s="116"/>
      <c r="EC152" s="116"/>
      <c r="ED152" s="116"/>
      <c r="EE152" s="116"/>
      <c r="EF152" s="116"/>
      <c r="EG152" s="116"/>
      <c r="EH152" s="116"/>
      <c r="EI152" s="116"/>
      <c r="EJ152" s="116"/>
      <c r="EK152" s="116"/>
      <c r="EL152" s="116"/>
      <c r="EM152" s="116"/>
      <c r="EN152" s="116"/>
      <c r="EO152" s="116"/>
      <c r="EP152" s="116"/>
      <c r="EQ152" s="116"/>
      <c r="ER152" s="116"/>
      <c r="ES152" s="116"/>
      <c r="ET152" s="116"/>
      <c r="EU152" s="116"/>
      <c r="EV152" s="116"/>
      <c r="EW152" s="116"/>
      <c r="EX152" s="116"/>
      <c r="EY152" s="116"/>
      <c r="EZ152" s="116"/>
      <c r="FA152" s="116"/>
      <c r="FB152" s="116"/>
      <c r="FC152" s="116"/>
      <c r="FD152" s="116"/>
      <c r="FE152" s="116"/>
      <c r="FF152" s="116"/>
      <c r="FG152" s="116"/>
      <c r="FH152" s="116"/>
      <c r="FI152" s="116"/>
      <c r="FJ152" s="116"/>
      <c r="FK152" s="116"/>
      <c r="FL152" s="116"/>
      <c r="FM152" s="116"/>
      <c r="FN152" s="116"/>
      <c r="FO152" s="116"/>
      <c r="FP152" s="116"/>
      <c r="FQ152" s="116"/>
      <c r="FR152" s="116"/>
      <c r="FS152" s="116"/>
      <c r="FT152" s="116"/>
      <c r="FU152" s="116"/>
      <c r="FV152" s="116"/>
      <c r="FW152" s="116"/>
      <c r="FX152" s="116"/>
      <c r="FY152" s="116"/>
      <c r="FZ152" s="116"/>
      <c r="GA152" s="116"/>
      <c r="GB152" s="116"/>
      <c r="GC152" s="116"/>
      <c r="GD152" s="116"/>
      <c r="GE152" s="116"/>
      <c r="GF152" s="116"/>
      <c r="GG152" s="116"/>
      <c r="GH152" s="116"/>
      <c r="GI152" s="116"/>
      <c r="GJ152" s="116"/>
      <c r="GK152" s="116"/>
      <c r="GL152" s="116"/>
      <c r="GM152" s="116"/>
      <c r="GN152" s="116"/>
      <c r="GO152" s="116"/>
      <c r="GP152" s="116"/>
      <c r="GQ152" s="116"/>
      <c r="GR152" s="116"/>
      <c r="GS152" s="116"/>
      <c r="GT152" s="116"/>
      <c r="GU152" s="116"/>
      <c r="GV152" s="116"/>
      <c r="GW152" s="116"/>
      <c r="GX152" s="116"/>
      <c r="GY152" s="116"/>
      <c r="GZ152" s="116"/>
      <c r="HA152" s="116"/>
      <c r="HB152" s="116"/>
      <c r="HC152" s="116"/>
      <c r="HD152" s="116"/>
      <c r="HE152" s="116"/>
      <c r="HF152" s="116"/>
      <c r="HG152" s="116"/>
      <c r="HH152" s="116"/>
      <c r="HI152" s="116"/>
      <c r="HJ152" s="116"/>
      <c r="HK152" s="116"/>
      <c r="HL152" s="116"/>
      <c r="HM152" s="116"/>
      <c r="HN152" s="116"/>
      <c r="HO152" s="116"/>
      <c r="HP152" s="116"/>
      <c r="HQ152" s="116"/>
      <c r="HR152" s="116"/>
      <c r="HS152" s="116"/>
      <c r="HT152" s="116"/>
      <c r="HU152" s="116"/>
      <c r="HV152" s="116"/>
      <c r="HW152" s="116"/>
      <c r="HX152" s="116"/>
      <c r="HY152" s="116"/>
      <c r="HZ152" s="116"/>
      <c r="IA152" s="116"/>
      <c r="IB152" s="116"/>
      <c r="IC152" s="116"/>
      <c r="ID152" s="116"/>
      <c r="IE152" s="116"/>
      <c r="IF152" s="116"/>
      <c r="IG152" s="116"/>
      <c r="IH152" s="116"/>
      <c r="II152" s="116"/>
      <c r="IJ152" s="116"/>
      <c r="IK152" s="116"/>
      <c r="IL152" s="116"/>
      <c r="IM152" s="116"/>
      <c r="IN152" s="79"/>
      <c r="IO152" s="79"/>
    </row>
    <row r="153" spans="1:249" s="130" customFormat="1" ht="16.5">
      <c r="A153" s="238"/>
      <c r="B153" s="118"/>
      <c r="C153" s="239"/>
      <c r="G153" s="225"/>
      <c r="H153" s="225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  <c r="DK153" s="116"/>
      <c r="DL153" s="116"/>
      <c r="DM153" s="116"/>
      <c r="DN153" s="116"/>
      <c r="DO153" s="116"/>
      <c r="DP153" s="116"/>
      <c r="DQ153" s="116"/>
      <c r="DR153" s="116"/>
      <c r="DS153" s="116"/>
      <c r="DT153" s="116"/>
      <c r="DU153" s="116"/>
      <c r="DV153" s="116"/>
      <c r="DW153" s="116"/>
      <c r="DX153" s="116"/>
      <c r="DY153" s="116"/>
      <c r="DZ153" s="116"/>
      <c r="EA153" s="116"/>
      <c r="EB153" s="116"/>
      <c r="EC153" s="116"/>
      <c r="ED153" s="116"/>
      <c r="EE153" s="116"/>
      <c r="EF153" s="116"/>
      <c r="EG153" s="116"/>
      <c r="EH153" s="116"/>
      <c r="EI153" s="116"/>
      <c r="EJ153" s="116"/>
      <c r="EK153" s="116"/>
      <c r="EL153" s="116"/>
      <c r="EM153" s="116"/>
      <c r="EN153" s="116"/>
      <c r="EO153" s="116"/>
      <c r="EP153" s="116"/>
      <c r="EQ153" s="116"/>
      <c r="ER153" s="116"/>
      <c r="ES153" s="116"/>
      <c r="ET153" s="116"/>
      <c r="EU153" s="116"/>
      <c r="EV153" s="116"/>
      <c r="EW153" s="116"/>
      <c r="EX153" s="116"/>
      <c r="EY153" s="116"/>
      <c r="EZ153" s="116"/>
      <c r="FA153" s="116"/>
      <c r="FB153" s="116"/>
      <c r="FC153" s="116"/>
      <c r="FD153" s="116"/>
      <c r="FE153" s="116"/>
      <c r="FF153" s="116"/>
      <c r="FG153" s="116"/>
      <c r="FH153" s="116"/>
      <c r="FI153" s="116"/>
      <c r="FJ153" s="116"/>
      <c r="FK153" s="116"/>
      <c r="FL153" s="116"/>
      <c r="FM153" s="116"/>
      <c r="FN153" s="116"/>
      <c r="FO153" s="116"/>
      <c r="FP153" s="116"/>
      <c r="FQ153" s="116"/>
      <c r="FR153" s="116"/>
      <c r="FS153" s="116"/>
      <c r="FT153" s="116"/>
      <c r="FU153" s="116"/>
      <c r="FV153" s="116"/>
      <c r="FW153" s="116"/>
      <c r="FX153" s="116"/>
      <c r="FY153" s="116"/>
      <c r="FZ153" s="116"/>
      <c r="GA153" s="116"/>
      <c r="GB153" s="116"/>
      <c r="GC153" s="116"/>
      <c r="GD153" s="116"/>
      <c r="GE153" s="116"/>
      <c r="GF153" s="116"/>
      <c r="GG153" s="116"/>
      <c r="GH153" s="116"/>
      <c r="GI153" s="116"/>
      <c r="GJ153" s="116"/>
      <c r="GK153" s="116"/>
      <c r="GL153" s="116"/>
      <c r="GM153" s="116"/>
      <c r="GN153" s="116"/>
      <c r="GO153" s="116"/>
      <c r="GP153" s="116"/>
      <c r="GQ153" s="116"/>
      <c r="GR153" s="116"/>
      <c r="GS153" s="116"/>
      <c r="GT153" s="116"/>
      <c r="GU153" s="116"/>
      <c r="GV153" s="116"/>
      <c r="GW153" s="116"/>
      <c r="GX153" s="116"/>
      <c r="GY153" s="116"/>
      <c r="GZ153" s="116"/>
      <c r="HA153" s="116"/>
      <c r="HB153" s="116"/>
      <c r="HC153" s="116"/>
      <c r="HD153" s="116"/>
      <c r="HE153" s="116"/>
      <c r="HF153" s="116"/>
      <c r="HG153" s="116"/>
      <c r="HH153" s="116"/>
      <c r="HI153" s="116"/>
      <c r="HJ153" s="116"/>
      <c r="HK153" s="116"/>
      <c r="HL153" s="116"/>
      <c r="HM153" s="116"/>
      <c r="HN153" s="116"/>
      <c r="HO153" s="116"/>
      <c r="HP153" s="116"/>
      <c r="HQ153" s="116"/>
      <c r="HR153" s="116"/>
      <c r="HS153" s="116"/>
      <c r="HT153" s="116"/>
      <c r="HU153" s="116"/>
      <c r="HV153" s="116"/>
      <c r="HW153" s="116"/>
      <c r="HX153" s="116"/>
      <c r="HY153" s="116"/>
      <c r="HZ153" s="116"/>
      <c r="IA153" s="116"/>
      <c r="IB153" s="116"/>
      <c r="IC153" s="116"/>
      <c r="ID153" s="116"/>
      <c r="IE153" s="116"/>
      <c r="IF153" s="116"/>
      <c r="IG153" s="116"/>
      <c r="IH153" s="116"/>
      <c r="II153" s="116"/>
      <c r="IJ153" s="116"/>
      <c r="IK153" s="116"/>
      <c r="IL153" s="116"/>
      <c r="IM153" s="116"/>
      <c r="IN153" s="79"/>
      <c r="IO153" s="79"/>
    </row>
    <row r="154" spans="1:249" s="130" customFormat="1" ht="16.5">
      <c r="A154" s="238"/>
      <c r="B154" s="118"/>
      <c r="C154" s="239"/>
      <c r="G154" s="225"/>
      <c r="H154" s="225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  <c r="DK154" s="116"/>
      <c r="DL154" s="116"/>
      <c r="DM154" s="116"/>
      <c r="DN154" s="116"/>
      <c r="DO154" s="116"/>
      <c r="DP154" s="116"/>
      <c r="DQ154" s="116"/>
      <c r="DR154" s="116"/>
      <c r="DS154" s="116"/>
      <c r="DT154" s="116"/>
      <c r="DU154" s="116"/>
      <c r="DV154" s="116"/>
      <c r="DW154" s="116"/>
      <c r="DX154" s="116"/>
      <c r="DY154" s="116"/>
      <c r="DZ154" s="116"/>
      <c r="EA154" s="116"/>
      <c r="EB154" s="116"/>
      <c r="EC154" s="116"/>
      <c r="ED154" s="116"/>
      <c r="EE154" s="116"/>
      <c r="EF154" s="116"/>
      <c r="EG154" s="116"/>
      <c r="EH154" s="116"/>
      <c r="EI154" s="116"/>
      <c r="EJ154" s="116"/>
      <c r="EK154" s="116"/>
      <c r="EL154" s="116"/>
      <c r="EM154" s="116"/>
      <c r="EN154" s="116"/>
      <c r="EO154" s="116"/>
      <c r="EP154" s="116"/>
      <c r="EQ154" s="116"/>
      <c r="ER154" s="116"/>
      <c r="ES154" s="116"/>
      <c r="ET154" s="116"/>
      <c r="EU154" s="116"/>
      <c r="EV154" s="116"/>
      <c r="EW154" s="116"/>
      <c r="EX154" s="116"/>
      <c r="EY154" s="116"/>
      <c r="EZ154" s="116"/>
      <c r="FA154" s="116"/>
      <c r="FB154" s="116"/>
      <c r="FC154" s="116"/>
      <c r="FD154" s="116"/>
      <c r="FE154" s="116"/>
      <c r="FF154" s="116"/>
      <c r="FG154" s="116"/>
      <c r="FH154" s="116"/>
      <c r="FI154" s="116"/>
      <c r="FJ154" s="116"/>
      <c r="FK154" s="116"/>
      <c r="FL154" s="116"/>
      <c r="FM154" s="116"/>
      <c r="FN154" s="116"/>
      <c r="FO154" s="116"/>
      <c r="FP154" s="116"/>
      <c r="FQ154" s="116"/>
      <c r="FR154" s="116"/>
      <c r="FS154" s="116"/>
      <c r="FT154" s="116"/>
      <c r="FU154" s="116"/>
      <c r="FV154" s="116"/>
      <c r="FW154" s="116"/>
      <c r="FX154" s="116"/>
      <c r="FY154" s="116"/>
      <c r="FZ154" s="116"/>
      <c r="GA154" s="116"/>
      <c r="GB154" s="116"/>
      <c r="GC154" s="116"/>
      <c r="GD154" s="116"/>
      <c r="GE154" s="116"/>
      <c r="GF154" s="116"/>
      <c r="GG154" s="116"/>
      <c r="GH154" s="116"/>
      <c r="GI154" s="116"/>
      <c r="GJ154" s="116"/>
      <c r="GK154" s="116"/>
      <c r="GL154" s="116"/>
      <c r="GM154" s="116"/>
      <c r="GN154" s="116"/>
      <c r="GO154" s="116"/>
      <c r="GP154" s="116"/>
      <c r="GQ154" s="116"/>
      <c r="GR154" s="116"/>
      <c r="GS154" s="116"/>
      <c r="GT154" s="116"/>
      <c r="GU154" s="116"/>
      <c r="GV154" s="116"/>
      <c r="GW154" s="116"/>
      <c r="GX154" s="116"/>
      <c r="GY154" s="116"/>
      <c r="GZ154" s="116"/>
      <c r="HA154" s="116"/>
      <c r="HB154" s="116"/>
      <c r="HC154" s="116"/>
      <c r="HD154" s="116"/>
      <c r="HE154" s="116"/>
      <c r="HF154" s="116"/>
      <c r="HG154" s="116"/>
      <c r="HH154" s="116"/>
      <c r="HI154" s="116"/>
      <c r="HJ154" s="116"/>
      <c r="HK154" s="116"/>
      <c r="HL154" s="116"/>
      <c r="HM154" s="116"/>
      <c r="HN154" s="116"/>
      <c r="HO154" s="116"/>
      <c r="HP154" s="116"/>
      <c r="HQ154" s="116"/>
      <c r="HR154" s="116"/>
      <c r="HS154" s="116"/>
      <c r="HT154" s="116"/>
      <c r="HU154" s="116"/>
      <c r="HV154" s="116"/>
      <c r="HW154" s="116"/>
      <c r="HX154" s="116"/>
      <c r="HY154" s="116"/>
      <c r="HZ154" s="116"/>
      <c r="IA154" s="116"/>
      <c r="IB154" s="116"/>
      <c r="IC154" s="116"/>
      <c r="ID154" s="116"/>
      <c r="IE154" s="116"/>
      <c r="IF154" s="116"/>
      <c r="IG154" s="116"/>
      <c r="IH154" s="116"/>
      <c r="II154" s="116"/>
      <c r="IJ154" s="116"/>
      <c r="IK154" s="116"/>
      <c r="IL154" s="116"/>
      <c r="IM154" s="116"/>
      <c r="IN154" s="79"/>
      <c r="IO154" s="79"/>
    </row>
    <row r="155" spans="1:249" s="130" customFormat="1" ht="16.5">
      <c r="A155" s="238"/>
      <c r="B155" s="118"/>
      <c r="C155" s="239"/>
      <c r="G155" s="225"/>
      <c r="H155" s="225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  <c r="DK155" s="116"/>
      <c r="DL155" s="116"/>
      <c r="DM155" s="116"/>
      <c r="DN155" s="116"/>
      <c r="DO155" s="116"/>
      <c r="DP155" s="116"/>
      <c r="DQ155" s="116"/>
      <c r="DR155" s="116"/>
      <c r="DS155" s="116"/>
      <c r="DT155" s="116"/>
      <c r="DU155" s="116"/>
      <c r="DV155" s="116"/>
      <c r="DW155" s="116"/>
      <c r="DX155" s="116"/>
      <c r="DY155" s="116"/>
      <c r="DZ155" s="116"/>
      <c r="EA155" s="116"/>
      <c r="EB155" s="116"/>
      <c r="EC155" s="116"/>
      <c r="ED155" s="116"/>
      <c r="EE155" s="116"/>
      <c r="EF155" s="116"/>
      <c r="EG155" s="116"/>
      <c r="EH155" s="116"/>
      <c r="EI155" s="116"/>
      <c r="EJ155" s="116"/>
      <c r="EK155" s="116"/>
      <c r="EL155" s="116"/>
      <c r="EM155" s="116"/>
      <c r="EN155" s="116"/>
      <c r="EO155" s="116"/>
      <c r="EP155" s="116"/>
      <c r="EQ155" s="116"/>
      <c r="ER155" s="116"/>
      <c r="ES155" s="116"/>
      <c r="ET155" s="116"/>
      <c r="EU155" s="116"/>
      <c r="EV155" s="116"/>
      <c r="EW155" s="116"/>
      <c r="EX155" s="116"/>
      <c r="EY155" s="116"/>
      <c r="EZ155" s="116"/>
      <c r="FA155" s="116"/>
      <c r="FB155" s="116"/>
      <c r="FC155" s="116"/>
      <c r="FD155" s="116"/>
      <c r="FE155" s="116"/>
      <c r="FF155" s="116"/>
      <c r="FG155" s="116"/>
      <c r="FH155" s="116"/>
      <c r="FI155" s="116"/>
      <c r="FJ155" s="116"/>
      <c r="FK155" s="116"/>
      <c r="FL155" s="116"/>
      <c r="FM155" s="116"/>
      <c r="FN155" s="116"/>
      <c r="FO155" s="116"/>
      <c r="FP155" s="116"/>
      <c r="FQ155" s="116"/>
      <c r="FR155" s="116"/>
      <c r="FS155" s="116"/>
      <c r="FT155" s="116"/>
      <c r="FU155" s="116"/>
      <c r="FV155" s="116"/>
      <c r="FW155" s="116"/>
      <c r="FX155" s="116"/>
      <c r="FY155" s="116"/>
      <c r="FZ155" s="116"/>
      <c r="GA155" s="116"/>
      <c r="GB155" s="116"/>
      <c r="GC155" s="116"/>
      <c r="GD155" s="116"/>
      <c r="GE155" s="116"/>
      <c r="GF155" s="116"/>
      <c r="GG155" s="116"/>
      <c r="GH155" s="116"/>
      <c r="GI155" s="116"/>
      <c r="GJ155" s="116"/>
      <c r="GK155" s="116"/>
      <c r="GL155" s="116"/>
      <c r="GM155" s="116"/>
      <c r="GN155" s="116"/>
      <c r="GO155" s="116"/>
      <c r="GP155" s="116"/>
      <c r="GQ155" s="116"/>
      <c r="GR155" s="116"/>
      <c r="GS155" s="116"/>
      <c r="GT155" s="116"/>
      <c r="GU155" s="116"/>
      <c r="GV155" s="116"/>
      <c r="GW155" s="116"/>
      <c r="GX155" s="116"/>
      <c r="GY155" s="116"/>
      <c r="GZ155" s="116"/>
      <c r="HA155" s="116"/>
      <c r="HB155" s="116"/>
      <c r="HC155" s="116"/>
      <c r="HD155" s="116"/>
      <c r="HE155" s="116"/>
      <c r="HF155" s="116"/>
      <c r="HG155" s="116"/>
      <c r="HH155" s="116"/>
      <c r="HI155" s="116"/>
      <c r="HJ155" s="116"/>
      <c r="HK155" s="116"/>
      <c r="HL155" s="116"/>
      <c r="HM155" s="116"/>
      <c r="HN155" s="116"/>
      <c r="HO155" s="116"/>
      <c r="HP155" s="116"/>
      <c r="HQ155" s="116"/>
      <c r="HR155" s="116"/>
      <c r="HS155" s="116"/>
      <c r="HT155" s="116"/>
      <c r="HU155" s="116"/>
      <c r="HV155" s="116"/>
      <c r="HW155" s="116"/>
      <c r="HX155" s="116"/>
      <c r="HY155" s="116"/>
      <c r="HZ155" s="116"/>
      <c r="IA155" s="116"/>
      <c r="IB155" s="116"/>
      <c r="IC155" s="116"/>
      <c r="ID155" s="116"/>
      <c r="IE155" s="116"/>
      <c r="IF155" s="116"/>
      <c r="IG155" s="116"/>
      <c r="IH155" s="116"/>
      <c r="II155" s="116"/>
      <c r="IJ155" s="116"/>
      <c r="IK155" s="116"/>
      <c r="IL155" s="116"/>
      <c r="IM155" s="116"/>
      <c r="IN155" s="79"/>
      <c r="IO155" s="79"/>
    </row>
    <row r="156" spans="1:249" s="130" customFormat="1" ht="16.5">
      <c r="A156" s="238"/>
      <c r="B156" s="118"/>
      <c r="C156" s="239"/>
      <c r="G156" s="225"/>
      <c r="H156" s="225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  <c r="DK156" s="116"/>
      <c r="DL156" s="116"/>
      <c r="DM156" s="116"/>
      <c r="DN156" s="116"/>
      <c r="DO156" s="116"/>
      <c r="DP156" s="116"/>
      <c r="DQ156" s="116"/>
      <c r="DR156" s="116"/>
      <c r="DS156" s="116"/>
      <c r="DT156" s="116"/>
      <c r="DU156" s="116"/>
      <c r="DV156" s="116"/>
      <c r="DW156" s="116"/>
      <c r="DX156" s="116"/>
      <c r="DY156" s="116"/>
      <c r="DZ156" s="116"/>
      <c r="EA156" s="116"/>
      <c r="EB156" s="116"/>
      <c r="EC156" s="116"/>
      <c r="ED156" s="116"/>
      <c r="EE156" s="116"/>
      <c r="EF156" s="116"/>
      <c r="EG156" s="116"/>
      <c r="EH156" s="116"/>
      <c r="EI156" s="116"/>
      <c r="EJ156" s="116"/>
      <c r="EK156" s="116"/>
      <c r="EL156" s="116"/>
      <c r="EM156" s="116"/>
      <c r="EN156" s="116"/>
      <c r="EO156" s="116"/>
      <c r="EP156" s="116"/>
      <c r="EQ156" s="116"/>
      <c r="ER156" s="116"/>
      <c r="ES156" s="116"/>
      <c r="ET156" s="116"/>
      <c r="EU156" s="116"/>
      <c r="EV156" s="116"/>
      <c r="EW156" s="116"/>
      <c r="EX156" s="116"/>
      <c r="EY156" s="116"/>
      <c r="EZ156" s="116"/>
      <c r="FA156" s="116"/>
      <c r="FB156" s="116"/>
      <c r="FC156" s="116"/>
      <c r="FD156" s="116"/>
      <c r="FE156" s="116"/>
      <c r="FF156" s="116"/>
      <c r="FG156" s="116"/>
      <c r="FH156" s="116"/>
      <c r="FI156" s="116"/>
      <c r="FJ156" s="116"/>
      <c r="FK156" s="116"/>
      <c r="FL156" s="116"/>
      <c r="FM156" s="116"/>
      <c r="FN156" s="116"/>
      <c r="FO156" s="116"/>
      <c r="FP156" s="116"/>
      <c r="FQ156" s="116"/>
      <c r="FR156" s="116"/>
      <c r="FS156" s="116"/>
      <c r="FT156" s="116"/>
      <c r="FU156" s="116"/>
      <c r="FV156" s="116"/>
      <c r="FW156" s="116"/>
      <c r="FX156" s="116"/>
      <c r="FY156" s="116"/>
      <c r="FZ156" s="116"/>
      <c r="GA156" s="116"/>
      <c r="GB156" s="116"/>
      <c r="GC156" s="116"/>
      <c r="GD156" s="116"/>
      <c r="GE156" s="116"/>
      <c r="GF156" s="116"/>
      <c r="GG156" s="116"/>
      <c r="GH156" s="116"/>
      <c r="GI156" s="116"/>
      <c r="GJ156" s="116"/>
      <c r="GK156" s="116"/>
      <c r="GL156" s="116"/>
      <c r="GM156" s="116"/>
      <c r="GN156" s="116"/>
      <c r="GO156" s="116"/>
      <c r="GP156" s="116"/>
      <c r="GQ156" s="116"/>
      <c r="GR156" s="116"/>
      <c r="GS156" s="116"/>
      <c r="GT156" s="116"/>
      <c r="GU156" s="116"/>
      <c r="GV156" s="116"/>
      <c r="GW156" s="116"/>
      <c r="GX156" s="116"/>
      <c r="GY156" s="116"/>
      <c r="GZ156" s="116"/>
      <c r="HA156" s="116"/>
      <c r="HB156" s="116"/>
      <c r="HC156" s="116"/>
      <c r="HD156" s="116"/>
      <c r="HE156" s="116"/>
      <c r="HF156" s="116"/>
      <c r="HG156" s="116"/>
      <c r="HH156" s="116"/>
      <c r="HI156" s="116"/>
      <c r="HJ156" s="116"/>
      <c r="HK156" s="116"/>
      <c r="HL156" s="116"/>
      <c r="HM156" s="116"/>
      <c r="HN156" s="116"/>
      <c r="HO156" s="116"/>
      <c r="HP156" s="116"/>
      <c r="HQ156" s="116"/>
      <c r="HR156" s="116"/>
      <c r="HS156" s="116"/>
      <c r="HT156" s="116"/>
      <c r="HU156" s="116"/>
      <c r="HV156" s="116"/>
      <c r="HW156" s="116"/>
      <c r="HX156" s="116"/>
      <c r="HY156" s="116"/>
      <c r="HZ156" s="116"/>
      <c r="IA156" s="116"/>
      <c r="IB156" s="116"/>
      <c r="IC156" s="116"/>
      <c r="ID156" s="116"/>
      <c r="IE156" s="116"/>
      <c r="IF156" s="116"/>
      <c r="IG156" s="116"/>
      <c r="IH156" s="116"/>
      <c r="II156" s="116"/>
      <c r="IJ156" s="116"/>
      <c r="IK156" s="116"/>
      <c r="IL156" s="116"/>
      <c r="IM156" s="116"/>
      <c r="IN156" s="79"/>
      <c r="IO156" s="79"/>
    </row>
    <row r="157" spans="1:249" s="130" customFormat="1" ht="16.5">
      <c r="A157" s="238"/>
      <c r="B157" s="118"/>
      <c r="C157" s="239"/>
      <c r="G157" s="225"/>
      <c r="H157" s="225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  <c r="DK157" s="116"/>
      <c r="DL157" s="116"/>
      <c r="DM157" s="116"/>
      <c r="DN157" s="116"/>
      <c r="DO157" s="116"/>
      <c r="DP157" s="116"/>
      <c r="DQ157" s="116"/>
      <c r="DR157" s="116"/>
      <c r="DS157" s="116"/>
      <c r="DT157" s="116"/>
      <c r="DU157" s="116"/>
      <c r="DV157" s="116"/>
      <c r="DW157" s="116"/>
      <c r="DX157" s="116"/>
      <c r="DY157" s="116"/>
      <c r="DZ157" s="116"/>
      <c r="EA157" s="116"/>
      <c r="EB157" s="116"/>
      <c r="EC157" s="116"/>
      <c r="ED157" s="116"/>
      <c r="EE157" s="116"/>
      <c r="EF157" s="116"/>
      <c r="EG157" s="116"/>
      <c r="EH157" s="116"/>
      <c r="EI157" s="116"/>
      <c r="EJ157" s="116"/>
      <c r="EK157" s="116"/>
      <c r="EL157" s="116"/>
      <c r="EM157" s="116"/>
      <c r="EN157" s="116"/>
      <c r="EO157" s="116"/>
      <c r="EP157" s="116"/>
      <c r="EQ157" s="116"/>
      <c r="ER157" s="116"/>
      <c r="ES157" s="116"/>
      <c r="ET157" s="116"/>
      <c r="EU157" s="116"/>
      <c r="EV157" s="116"/>
      <c r="EW157" s="116"/>
      <c r="EX157" s="116"/>
      <c r="EY157" s="116"/>
      <c r="EZ157" s="116"/>
      <c r="FA157" s="116"/>
      <c r="FB157" s="116"/>
      <c r="FC157" s="116"/>
      <c r="FD157" s="116"/>
      <c r="FE157" s="116"/>
      <c r="FF157" s="116"/>
      <c r="FG157" s="116"/>
      <c r="FH157" s="116"/>
      <c r="FI157" s="116"/>
      <c r="FJ157" s="116"/>
      <c r="FK157" s="116"/>
      <c r="FL157" s="116"/>
      <c r="FM157" s="116"/>
      <c r="FN157" s="116"/>
      <c r="FO157" s="116"/>
      <c r="FP157" s="116"/>
      <c r="FQ157" s="116"/>
      <c r="FR157" s="116"/>
      <c r="FS157" s="116"/>
      <c r="FT157" s="116"/>
      <c r="FU157" s="116"/>
      <c r="FV157" s="116"/>
      <c r="FW157" s="116"/>
      <c r="FX157" s="116"/>
      <c r="FY157" s="116"/>
      <c r="FZ157" s="116"/>
      <c r="GA157" s="116"/>
      <c r="GB157" s="116"/>
      <c r="GC157" s="116"/>
      <c r="GD157" s="116"/>
      <c r="GE157" s="116"/>
      <c r="GF157" s="116"/>
      <c r="GG157" s="116"/>
      <c r="GH157" s="116"/>
      <c r="GI157" s="116"/>
      <c r="GJ157" s="116"/>
      <c r="GK157" s="116"/>
      <c r="GL157" s="116"/>
      <c r="GM157" s="116"/>
      <c r="GN157" s="116"/>
      <c r="GO157" s="116"/>
      <c r="GP157" s="116"/>
      <c r="GQ157" s="116"/>
      <c r="GR157" s="116"/>
      <c r="GS157" s="116"/>
      <c r="GT157" s="116"/>
      <c r="GU157" s="116"/>
      <c r="GV157" s="116"/>
      <c r="GW157" s="116"/>
      <c r="GX157" s="116"/>
      <c r="GY157" s="116"/>
      <c r="GZ157" s="116"/>
      <c r="HA157" s="116"/>
      <c r="HB157" s="116"/>
      <c r="HC157" s="116"/>
      <c r="HD157" s="116"/>
      <c r="HE157" s="116"/>
      <c r="HF157" s="116"/>
      <c r="HG157" s="116"/>
      <c r="HH157" s="116"/>
      <c r="HI157" s="116"/>
      <c r="HJ157" s="116"/>
      <c r="HK157" s="116"/>
      <c r="HL157" s="116"/>
      <c r="HM157" s="116"/>
      <c r="HN157" s="116"/>
      <c r="HO157" s="116"/>
      <c r="HP157" s="116"/>
      <c r="HQ157" s="116"/>
      <c r="HR157" s="116"/>
      <c r="HS157" s="116"/>
      <c r="HT157" s="116"/>
      <c r="HU157" s="116"/>
      <c r="HV157" s="116"/>
      <c r="HW157" s="116"/>
      <c r="HX157" s="116"/>
      <c r="HY157" s="116"/>
      <c r="HZ157" s="116"/>
      <c r="IA157" s="116"/>
      <c r="IB157" s="116"/>
      <c r="IC157" s="116"/>
      <c r="ID157" s="116"/>
      <c r="IE157" s="116"/>
      <c r="IF157" s="116"/>
      <c r="IG157" s="116"/>
      <c r="IH157" s="116"/>
      <c r="II157" s="116"/>
      <c r="IJ157" s="116"/>
      <c r="IK157" s="116"/>
      <c r="IL157" s="116"/>
      <c r="IM157" s="116"/>
      <c r="IN157" s="79"/>
      <c r="IO157" s="79"/>
    </row>
    <row r="158" spans="1:249" s="130" customFormat="1" ht="16.5">
      <c r="A158" s="238"/>
      <c r="B158" s="118"/>
      <c r="C158" s="239"/>
      <c r="G158" s="225"/>
      <c r="H158" s="225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  <c r="DK158" s="116"/>
      <c r="DL158" s="116"/>
      <c r="DM158" s="116"/>
      <c r="DN158" s="116"/>
      <c r="DO158" s="116"/>
      <c r="DP158" s="116"/>
      <c r="DQ158" s="116"/>
      <c r="DR158" s="116"/>
      <c r="DS158" s="116"/>
      <c r="DT158" s="116"/>
      <c r="DU158" s="116"/>
      <c r="DV158" s="116"/>
      <c r="DW158" s="116"/>
      <c r="DX158" s="116"/>
      <c r="DY158" s="116"/>
      <c r="DZ158" s="116"/>
      <c r="EA158" s="116"/>
      <c r="EB158" s="116"/>
      <c r="EC158" s="116"/>
      <c r="ED158" s="116"/>
      <c r="EE158" s="116"/>
      <c r="EF158" s="116"/>
      <c r="EG158" s="116"/>
      <c r="EH158" s="116"/>
      <c r="EI158" s="116"/>
      <c r="EJ158" s="116"/>
      <c r="EK158" s="116"/>
      <c r="EL158" s="116"/>
      <c r="EM158" s="116"/>
      <c r="EN158" s="116"/>
      <c r="EO158" s="116"/>
      <c r="EP158" s="116"/>
      <c r="EQ158" s="116"/>
      <c r="ER158" s="116"/>
      <c r="ES158" s="116"/>
      <c r="ET158" s="116"/>
      <c r="EU158" s="116"/>
      <c r="EV158" s="116"/>
      <c r="EW158" s="116"/>
      <c r="EX158" s="116"/>
      <c r="EY158" s="116"/>
      <c r="EZ158" s="116"/>
      <c r="FA158" s="116"/>
      <c r="FB158" s="116"/>
      <c r="FC158" s="116"/>
      <c r="FD158" s="116"/>
      <c r="FE158" s="116"/>
      <c r="FF158" s="116"/>
      <c r="FG158" s="116"/>
      <c r="FH158" s="116"/>
      <c r="FI158" s="116"/>
      <c r="FJ158" s="116"/>
      <c r="FK158" s="116"/>
      <c r="FL158" s="116"/>
      <c r="FM158" s="116"/>
      <c r="FN158" s="116"/>
      <c r="FO158" s="116"/>
      <c r="FP158" s="116"/>
      <c r="FQ158" s="116"/>
      <c r="FR158" s="116"/>
      <c r="FS158" s="116"/>
      <c r="FT158" s="116"/>
      <c r="FU158" s="116"/>
      <c r="FV158" s="116"/>
      <c r="FW158" s="116"/>
      <c r="FX158" s="116"/>
      <c r="FY158" s="116"/>
      <c r="FZ158" s="116"/>
      <c r="GA158" s="116"/>
      <c r="GB158" s="116"/>
      <c r="GC158" s="116"/>
      <c r="GD158" s="116"/>
      <c r="GE158" s="116"/>
      <c r="GF158" s="116"/>
      <c r="GG158" s="116"/>
      <c r="GH158" s="116"/>
      <c r="GI158" s="116"/>
      <c r="GJ158" s="116"/>
      <c r="GK158" s="116"/>
      <c r="GL158" s="116"/>
      <c r="GM158" s="116"/>
      <c r="GN158" s="116"/>
      <c r="GO158" s="116"/>
      <c r="GP158" s="116"/>
      <c r="GQ158" s="116"/>
      <c r="GR158" s="116"/>
      <c r="GS158" s="116"/>
      <c r="GT158" s="116"/>
      <c r="GU158" s="116"/>
      <c r="GV158" s="116"/>
      <c r="GW158" s="116"/>
      <c r="GX158" s="116"/>
      <c r="GY158" s="116"/>
      <c r="GZ158" s="116"/>
      <c r="HA158" s="116"/>
      <c r="HB158" s="116"/>
      <c r="HC158" s="116"/>
      <c r="HD158" s="116"/>
      <c r="HE158" s="116"/>
      <c r="HF158" s="116"/>
      <c r="HG158" s="116"/>
      <c r="HH158" s="116"/>
      <c r="HI158" s="116"/>
      <c r="HJ158" s="116"/>
      <c r="HK158" s="116"/>
      <c r="HL158" s="116"/>
      <c r="HM158" s="116"/>
      <c r="HN158" s="116"/>
      <c r="HO158" s="116"/>
      <c r="HP158" s="116"/>
      <c r="HQ158" s="116"/>
      <c r="HR158" s="116"/>
      <c r="HS158" s="116"/>
      <c r="HT158" s="116"/>
      <c r="HU158" s="116"/>
      <c r="HV158" s="116"/>
      <c r="HW158" s="116"/>
      <c r="HX158" s="116"/>
      <c r="HY158" s="116"/>
      <c r="HZ158" s="116"/>
      <c r="IA158" s="116"/>
      <c r="IB158" s="116"/>
      <c r="IC158" s="116"/>
      <c r="ID158" s="116"/>
      <c r="IE158" s="116"/>
      <c r="IF158" s="116"/>
      <c r="IG158" s="116"/>
      <c r="IH158" s="116"/>
      <c r="II158" s="116"/>
      <c r="IJ158" s="116"/>
      <c r="IK158" s="116"/>
      <c r="IL158" s="116"/>
      <c r="IM158" s="116"/>
      <c r="IN158" s="79"/>
      <c r="IO158" s="79"/>
    </row>
    <row r="159" spans="1:249" s="130" customFormat="1" ht="16.5">
      <c r="A159" s="238"/>
      <c r="B159" s="118"/>
      <c r="C159" s="239"/>
      <c r="G159" s="225"/>
      <c r="H159" s="225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  <c r="DK159" s="116"/>
      <c r="DL159" s="116"/>
      <c r="DM159" s="116"/>
      <c r="DN159" s="116"/>
      <c r="DO159" s="116"/>
      <c r="DP159" s="116"/>
      <c r="DQ159" s="116"/>
      <c r="DR159" s="116"/>
      <c r="DS159" s="116"/>
      <c r="DT159" s="116"/>
      <c r="DU159" s="116"/>
      <c r="DV159" s="116"/>
      <c r="DW159" s="116"/>
      <c r="DX159" s="116"/>
      <c r="DY159" s="116"/>
      <c r="DZ159" s="116"/>
      <c r="EA159" s="116"/>
      <c r="EB159" s="116"/>
      <c r="EC159" s="116"/>
      <c r="ED159" s="116"/>
      <c r="EE159" s="116"/>
      <c r="EF159" s="116"/>
      <c r="EG159" s="116"/>
      <c r="EH159" s="116"/>
      <c r="EI159" s="116"/>
      <c r="EJ159" s="116"/>
      <c r="EK159" s="116"/>
      <c r="EL159" s="116"/>
      <c r="EM159" s="116"/>
      <c r="EN159" s="116"/>
      <c r="EO159" s="116"/>
      <c r="EP159" s="116"/>
      <c r="EQ159" s="116"/>
      <c r="ER159" s="116"/>
      <c r="ES159" s="116"/>
      <c r="ET159" s="116"/>
      <c r="EU159" s="116"/>
      <c r="EV159" s="116"/>
      <c r="EW159" s="116"/>
      <c r="EX159" s="116"/>
      <c r="EY159" s="116"/>
      <c r="EZ159" s="116"/>
      <c r="FA159" s="116"/>
      <c r="FB159" s="116"/>
      <c r="FC159" s="116"/>
      <c r="FD159" s="116"/>
      <c r="FE159" s="116"/>
      <c r="FF159" s="116"/>
      <c r="FG159" s="116"/>
      <c r="FH159" s="116"/>
      <c r="FI159" s="116"/>
      <c r="FJ159" s="116"/>
      <c r="FK159" s="116"/>
      <c r="FL159" s="116"/>
      <c r="FM159" s="116"/>
      <c r="FN159" s="116"/>
      <c r="FO159" s="116"/>
      <c r="FP159" s="116"/>
      <c r="FQ159" s="116"/>
      <c r="FR159" s="116"/>
      <c r="FS159" s="116"/>
      <c r="FT159" s="116"/>
      <c r="FU159" s="116"/>
      <c r="FV159" s="116"/>
      <c r="FW159" s="116"/>
      <c r="FX159" s="116"/>
      <c r="FY159" s="116"/>
      <c r="FZ159" s="116"/>
      <c r="GA159" s="116"/>
      <c r="GB159" s="116"/>
      <c r="GC159" s="116"/>
      <c r="GD159" s="116"/>
      <c r="GE159" s="116"/>
      <c r="GF159" s="116"/>
      <c r="GG159" s="116"/>
      <c r="GH159" s="116"/>
      <c r="GI159" s="116"/>
      <c r="GJ159" s="116"/>
      <c r="GK159" s="116"/>
      <c r="GL159" s="116"/>
      <c r="GM159" s="116"/>
      <c r="GN159" s="116"/>
      <c r="GO159" s="116"/>
      <c r="GP159" s="116"/>
      <c r="GQ159" s="116"/>
      <c r="GR159" s="116"/>
      <c r="GS159" s="116"/>
      <c r="GT159" s="116"/>
      <c r="GU159" s="116"/>
      <c r="GV159" s="116"/>
      <c r="GW159" s="116"/>
      <c r="GX159" s="116"/>
      <c r="GY159" s="116"/>
      <c r="GZ159" s="116"/>
      <c r="HA159" s="116"/>
      <c r="HB159" s="116"/>
      <c r="HC159" s="116"/>
      <c r="HD159" s="116"/>
      <c r="HE159" s="116"/>
      <c r="HF159" s="116"/>
      <c r="HG159" s="116"/>
      <c r="HH159" s="116"/>
      <c r="HI159" s="116"/>
      <c r="HJ159" s="116"/>
      <c r="HK159" s="116"/>
      <c r="HL159" s="116"/>
      <c r="HM159" s="116"/>
      <c r="HN159" s="116"/>
      <c r="HO159" s="116"/>
      <c r="HP159" s="116"/>
      <c r="HQ159" s="116"/>
      <c r="HR159" s="116"/>
      <c r="HS159" s="116"/>
      <c r="HT159" s="116"/>
      <c r="HU159" s="116"/>
      <c r="HV159" s="116"/>
      <c r="HW159" s="116"/>
      <c r="HX159" s="116"/>
      <c r="HY159" s="116"/>
      <c r="HZ159" s="116"/>
      <c r="IA159" s="116"/>
      <c r="IB159" s="116"/>
      <c r="IC159" s="116"/>
      <c r="ID159" s="116"/>
      <c r="IE159" s="116"/>
      <c r="IF159" s="116"/>
      <c r="IG159" s="116"/>
      <c r="IH159" s="116"/>
      <c r="II159" s="116"/>
      <c r="IJ159" s="116"/>
      <c r="IK159" s="116"/>
      <c r="IL159" s="116"/>
      <c r="IM159" s="116"/>
      <c r="IN159" s="79"/>
      <c r="IO159" s="79"/>
    </row>
    <row r="160" spans="1:249" s="130" customFormat="1" ht="16.5">
      <c r="A160" s="238"/>
      <c r="B160" s="118"/>
      <c r="C160" s="239"/>
      <c r="G160" s="225"/>
      <c r="H160" s="225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  <c r="DK160" s="116"/>
      <c r="DL160" s="116"/>
      <c r="DM160" s="116"/>
      <c r="DN160" s="116"/>
      <c r="DO160" s="116"/>
      <c r="DP160" s="116"/>
      <c r="DQ160" s="116"/>
      <c r="DR160" s="116"/>
      <c r="DS160" s="116"/>
      <c r="DT160" s="116"/>
      <c r="DU160" s="116"/>
      <c r="DV160" s="116"/>
      <c r="DW160" s="116"/>
      <c r="DX160" s="116"/>
      <c r="DY160" s="116"/>
      <c r="DZ160" s="116"/>
      <c r="EA160" s="116"/>
      <c r="EB160" s="116"/>
      <c r="EC160" s="116"/>
      <c r="ED160" s="116"/>
      <c r="EE160" s="116"/>
      <c r="EF160" s="116"/>
      <c r="EG160" s="116"/>
      <c r="EH160" s="116"/>
      <c r="EI160" s="116"/>
      <c r="EJ160" s="116"/>
      <c r="EK160" s="116"/>
      <c r="EL160" s="116"/>
      <c r="EM160" s="116"/>
      <c r="EN160" s="116"/>
      <c r="EO160" s="116"/>
      <c r="EP160" s="116"/>
      <c r="EQ160" s="116"/>
      <c r="ER160" s="116"/>
      <c r="ES160" s="116"/>
      <c r="ET160" s="116"/>
      <c r="EU160" s="116"/>
      <c r="EV160" s="116"/>
      <c r="EW160" s="116"/>
      <c r="EX160" s="116"/>
      <c r="EY160" s="116"/>
      <c r="EZ160" s="116"/>
      <c r="FA160" s="116"/>
      <c r="FB160" s="116"/>
      <c r="FC160" s="116"/>
      <c r="FD160" s="116"/>
      <c r="FE160" s="116"/>
      <c r="FF160" s="116"/>
      <c r="FG160" s="116"/>
      <c r="FH160" s="116"/>
      <c r="FI160" s="116"/>
      <c r="FJ160" s="116"/>
      <c r="FK160" s="116"/>
      <c r="FL160" s="116"/>
      <c r="FM160" s="116"/>
      <c r="FN160" s="116"/>
      <c r="FO160" s="116"/>
      <c r="FP160" s="116"/>
      <c r="FQ160" s="116"/>
      <c r="FR160" s="116"/>
      <c r="FS160" s="116"/>
      <c r="FT160" s="116"/>
      <c r="FU160" s="116"/>
      <c r="FV160" s="116"/>
      <c r="FW160" s="116"/>
      <c r="FX160" s="116"/>
      <c r="FY160" s="116"/>
      <c r="FZ160" s="116"/>
      <c r="GA160" s="116"/>
      <c r="GB160" s="116"/>
      <c r="GC160" s="116"/>
      <c r="GD160" s="116"/>
      <c r="GE160" s="116"/>
      <c r="GF160" s="116"/>
      <c r="GG160" s="116"/>
      <c r="GH160" s="116"/>
      <c r="GI160" s="116"/>
      <c r="GJ160" s="116"/>
      <c r="GK160" s="116"/>
      <c r="GL160" s="116"/>
      <c r="GM160" s="116"/>
      <c r="GN160" s="116"/>
      <c r="GO160" s="116"/>
      <c r="GP160" s="116"/>
      <c r="GQ160" s="116"/>
      <c r="GR160" s="116"/>
      <c r="GS160" s="116"/>
      <c r="GT160" s="116"/>
      <c r="GU160" s="116"/>
      <c r="GV160" s="116"/>
      <c r="GW160" s="116"/>
      <c r="GX160" s="116"/>
      <c r="GY160" s="116"/>
      <c r="GZ160" s="116"/>
      <c r="HA160" s="116"/>
      <c r="HB160" s="116"/>
      <c r="HC160" s="116"/>
      <c r="HD160" s="116"/>
      <c r="HE160" s="116"/>
      <c r="HF160" s="116"/>
      <c r="HG160" s="116"/>
      <c r="HH160" s="116"/>
      <c r="HI160" s="116"/>
      <c r="HJ160" s="116"/>
      <c r="HK160" s="116"/>
      <c r="HL160" s="116"/>
      <c r="HM160" s="116"/>
      <c r="HN160" s="116"/>
      <c r="HO160" s="116"/>
      <c r="HP160" s="116"/>
      <c r="HQ160" s="116"/>
      <c r="HR160" s="116"/>
      <c r="HS160" s="116"/>
      <c r="HT160" s="116"/>
      <c r="HU160" s="116"/>
      <c r="HV160" s="116"/>
      <c r="HW160" s="116"/>
      <c r="HX160" s="116"/>
      <c r="HY160" s="116"/>
      <c r="HZ160" s="116"/>
      <c r="IA160" s="116"/>
      <c r="IB160" s="116"/>
      <c r="IC160" s="116"/>
      <c r="ID160" s="116"/>
      <c r="IE160" s="116"/>
      <c r="IF160" s="116"/>
      <c r="IG160" s="116"/>
      <c r="IH160" s="116"/>
      <c r="II160" s="116"/>
      <c r="IJ160" s="116"/>
      <c r="IK160" s="116"/>
      <c r="IL160" s="116"/>
      <c r="IM160" s="116"/>
      <c r="IN160" s="79"/>
      <c r="IO160" s="79"/>
    </row>
    <row r="161" spans="1:249" s="130" customFormat="1" ht="16.5">
      <c r="A161" s="238"/>
      <c r="B161" s="118"/>
      <c r="C161" s="239"/>
      <c r="G161" s="225"/>
      <c r="H161" s="225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  <c r="DK161" s="116"/>
      <c r="DL161" s="116"/>
      <c r="DM161" s="116"/>
      <c r="DN161" s="116"/>
      <c r="DO161" s="116"/>
      <c r="DP161" s="116"/>
      <c r="DQ161" s="116"/>
      <c r="DR161" s="116"/>
      <c r="DS161" s="116"/>
      <c r="DT161" s="116"/>
      <c r="DU161" s="116"/>
      <c r="DV161" s="116"/>
      <c r="DW161" s="116"/>
      <c r="DX161" s="116"/>
      <c r="DY161" s="116"/>
      <c r="DZ161" s="116"/>
      <c r="EA161" s="116"/>
      <c r="EB161" s="116"/>
      <c r="EC161" s="116"/>
      <c r="ED161" s="116"/>
      <c r="EE161" s="116"/>
      <c r="EF161" s="116"/>
      <c r="EG161" s="116"/>
      <c r="EH161" s="116"/>
      <c r="EI161" s="116"/>
      <c r="EJ161" s="116"/>
      <c r="EK161" s="116"/>
      <c r="EL161" s="116"/>
      <c r="EM161" s="116"/>
      <c r="EN161" s="116"/>
      <c r="EO161" s="116"/>
      <c r="EP161" s="116"/>
      <c r="EQ161" s="116"/>
      <c r="ER161" s="116"/>
      <c r="ES161" s="116"/>
      <c r="ET161" s="116"/>
      <c r="EU161" s="116"/>
      <c r="EV161" s="116"/>
      <c r="EW161" s="116"/>
      <c r="EX161" s="116"/>
      <c r="EY161" s="116"/>
      <c r="EZ161" s="116"/>
      <c r="FA161" s="116"/>
      <c r="FB161" s="116"/>
      <c r="FC161" s="116"/>
      <c r="FD161" s="116"/>
      <c r="FE161" s="116"/>
      <c r="FF161" s="116"/>
      <c r="FG161" s="116"/>
      <c r="FH161" s="116"/>
      <c r="FI161" s="116"/>
      <c r="FJ161" s="116"/>
      <c r="FK161" s="116"/>
      <c r="FL161" s="116"/>
      <c r="FM161" s="116"/>
      <c r="FN161" s="116"/>
      <c r="FO161" s="116"/>
      <c r="FP161" s="116"/>
      <c r="FQ161" s="116"/>
      <c r="FR161" s="116"/>
      <c r="FS161" s="116"/>
      <c r="FT161" s="116"/>
      <c r="FU161" s="116"/>
      <c r="FV161" s="116"/>
      <c r="FW161" s="116"/>
      <c r="FX161" s="116"/>
      <c r="FY161" s="116"/>
      <c r="FZ161" s="116"/>
      <c r="GA161" s="116"/>
      <c r="GB161" s="116"/>
      <c r="GC161" s="116"/>
      <c r="GD161" s="116"/>
      <c r="GE161" s="116"/>
      <c r="GF161" s="116"/>
      <c r="GG161" s="116"/>
      <c r="GH161" s="116"/>
      <c r="GI161" s="116"/>
      <c r="GJ161" s="116"/>
      <c r="GK161" s="116"/>
      <c r="GL161" s="116"/>
      <c r="GM161" s="116"/>
      <c r="GN161" s="116"/>
      <c r="GO161" s="116"/>
      <c r="GP161" s="116"/>
      <c r="GQ161" s="116"/>
      <c r="GR161" s="116"/>
      <c r="GS161" s="116"/>
      <c r="GT161" s="116"/>
      <c r="GU161" s="116"/>
      <c r="GV161" s="116"/>
      <c r="GW161" s="116"/>
      <c r="GX161" s="116"/>
      <c r="GY161" s="116"/>
      <c r="GZ161" s="116"/>
      <c r="HA161" s="116"/>
      <c r="HB161" s="116"/>
      <c r="HC161" s="116"/>
      <c r="HD161" s="116"/>
      <c r="HE161" s="116"/>
      <c r="HF161" s="116"/>
      <c r="HG161" s="116"/>
      <c r="HH161" s="116"/>
      <c r="HI161" s="116"/>
      <c r="HJ161" s="116"/>
      <c r="HK161" s="116"/>
      <c r="HL161" s="116"/>
      <c r="HM161" s="116"/>
      <c r="HN161" s="116"/>
      <c r="HO161" s="116"/>
      <c r="HP161" s="116"/>
      <c r="HQ161" s="116"/>
      <c r="HR161" s="116"/>
      <c r="HS161" s="116"/>
      <c r="HT161" s="116"/>
      <c r="HU161" s="116"/>
      <c r="HV161" s="116"/>
      <c r="HW161" s="116"/>
      <c r="HX161" s="116"/>
      <c r="HY161" s="116"/>
      <c r="HZ161" s="116"/>
      <c r="IA161" s="116"/>
      <c r="IB161" s="116"/>
      <c r="IC161" s="116"/>
      <c r="ID161" s="116"/>
      <c r="IE161" s="116"/>
      <c r="IF161" s="116"/>
      <c r="IG161" s="116"/>
      <c r="IH161" s="116"/>
      <c r="II161" s="116"/>
      <c r="IJ161" s="116"/>
      <c r="IK161" s="116"/>
      <c r="IL161" s="116"/>
      <c r="IM161" s="116"/>
      <c r="IN161" s="79"/>
      <c r="IO161" s="79"/>
    </row>
    <row r="162" spans="1:249" s="130" customFormat="1" ht="16.5">
      <c r="A162" s="238"/>
      <c r="B162" s="118"/>
      <c r="C162" s="239"/>
      <c r="G162" s="225"/>
      <c r="H162" s="225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  <c r="DK162" s="116"/>
      <c r="DL162" s="116"/>
      <c r="DM162" s="116"/>
      <c r="DN162" s="116"/>
      <c r="DO162" s="116"/>
      <c r="DP162" s="116"/>
      <c r="DQ162" s="116"/>
      <c r="DR162" s="116"/>
      <c r="DS162" s="116"/>
      <c r="DT162" s="116"/>
      <c r="DU162" s="116"/>
      <c r="DV162" s="116"/>
      <c r="DW162" s="116"/>
      <c r="DX162" s="116"/>
      <c r="DY162" s="116"/>
      <c r="DZ162" s="116"/>
      <c r="EA162" s="116"/>
      <c r="EB162" s="116"/>
      <c r="EC162" s="116"/>
      <c r="ED162" s="116"/>
      <c r="EE162" s="116"/>
      <c r="EF162" s="116"/>
      <c r="EG162" s="116"/>
      <c r="EH162" s="116"/>
      <c r="EI162" s="116"/>
      <c r="EJ162" s="116"/>
      <c r="EK162" s="116"/>
      <c r="EL162" s="116"/>
      <c r="EM162" s="116"/>
      <c r="EN162" s="116"/>
      <c r="EO162" s="116"/>
      <c r="EP162" s="116"/>
      <c r="EQ162" s="116"/>
      <c r="ER162" s="116"/>
      <c r="ES162" s="116"/>
      <c r="ET162" s="116"/>
      <c r="EU162" s="116"/>
      <c r="EV162" s="116"/>
      <c r="EW162" s="116"/>
      <c r="EX162" s="116"/>
      <c r="EY162" s="116"/>
      <c r="EZ162" s="116"/>
      <c r="FA162" s="116"/>
      <c r="FB162" s="116"/>
      <c r="FC162" s="116"/>
      <c r="FD162" s="116"/>
      <c r="FE162" s="116"/>
      <c r="FF162" s="116"/>
      <c r="FG162" s="116"/>
      <c r="FH162" s="116"/>
      <c r="FI162" s="116"/>
      <c r="FJ162" s="116"/>
      <c r="FK162" s="116"/>
      <c r="FL162" s="116"/>
      <c r="FM162" s="116"/>
      <c r="FN162" s="116"/>
      <c r="FO162" s="116"/>
      <c r="FP162" s="116"/>
      <c r="FQ162" s="116"/>
      <c r="FR162" s="116"/>
      <c r="FS162" s="116"/>
      <c r="FT162" s="116"/>
      <c r="FU162" s="116"/>
      <c r="FV162" s="116"/>
      <c r="FW162" s="116"/>
      <c r="FX162" s="116"/>
      <c r="FY162" s="116"/>
      <c r="FZ162" s="116"/>
      <c r="GA162" s="116"/>
      <c r="GB162" s="116"/>
      <c r="GC162" s="116"/>
      <c r="GD162" s="116"/>
      <c r="GE162" s="116"/>
      <c r="GF162" s="116"/>
      <c r="GG162" s="116"/>
      <c r="GH162" s="116"/>
      <c r="GI162" s="116"/>
      <c r="GJ162" s="116"/>
      <c r="GK162" s="116"/>
      <c r="GL162" s="116"/>
      <c r="GM162" s="116"/>
      <c r="GN162" s="116"/>
      <c r="GO162" s="116"/>
      <c r="GP162" s="116"/>
      <c r="GQ162" s="116"/>
      <c r="GR162" s="116"/>
      <c r="GS162" s="116"/>
      <c r="GT162" s="116"/>
      <c r="GU162" s="116"/>
      <c r="GV162" s="116"/>
      <c r="GW162" s="116"/>
      <c r="GX162" s="116"/>
      <c r="GY162" s="116"/>
      <c r="GZ162" s="116"/>
      <c r="HA162" s="116"/>
      <c r="HB162" s="116"/>
      <c r="HC162" s="116"/>
      <c r="HD162" s="116"/>
      <c r="HE162" s="116"/>
      <c r="HF162" s="116"/>
      <c r="HG162" s="116"/>
      <c r="HH162" s="116"/>
      <c r="HI162" s="116"/>
      <c r="HJ162" s="116"/>
      <c r="HK162" s="116"/>
      <c r="HL162" s="116"/>
      <c r="HM162" s="116"/>
      <c r="HN162" s="116"/>
      <c r="HO162" s="116"/>
      <c r="HP162" s="116"/>
      <c r="HQ162" s="116"/>
      <c r="HR162" s="116"/>
      <c r="HS162" s="116"/>
      <c r="HT162" s="116"/>
      <c r="HU162" s="116"/>
      <c r="HV162" s="116"/>
      <c r="HW162" s="116"/>
      <c r="HX162" s="116"/>
      <c r="HY162" s="116"/>
      <c r="HZ162" s="116"/>
      <c r="IA162" s="116"/>
      <c r="IB162" s="116"/>
      <c r="IC162" s="116"/>
      <c r="ID162" s="116"/>
      <c r="IE162" s="116"/>
      <c r="IF162" s="116"/>
      <c r="IG162" s="116"/>
      <c r="IH162" s="116"/>
      <c r="II162" s="116"/>
      <c r="IJ162" s="116"/>
      <c r="IK162" s="116"/>
      <c r="IL162" s="116"/>
      <c r="IM162" s="116"/>
      <c r="IN162" s="79"/>
      <c r="IO162" s="79"/>
    </row>
    <row r="163" spans="1:249" s="130" customFormat="1" ht="16.5">
      <c r="A163" s="238"/>
      <c r="B163" s="118"/>
      <c r="C163" s="239"/>
      <c r="G163" s="225"/>
      <c r="H163" s="225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  <c r="DK163" s="116"/>
      <c r="DL163" s="116"/>
      <c r="DM163" s="116"/>
      <c r="DN163" s="116"/>
      <c r="DO163" s="116"/>
      <c r="DP163" s="116"/>
      <c r="DQ163" s="116"/>
      <c r="DR163" s="116"/>
      <c r="DS163" s="116"/>
      <c r="DT163" s="116"/>
      <c r="DU163" s="116"/>
      <c r="DV163" s="116"/>
      <c r="DW163" s="116"/>
      <c r="DX163" s="116"/>
      <c r="DY163" s="116"/>
      <c r="DZ163" s="116"/>
      <c r="EA163" s="116"/>
      <c r="EB163" s="116"/>
      <c r="EC163" s="116"/>
      <c r="ED163" s="116"/>
      <c r="EE163" s="116"/>
      <c r="EF163" s="116"/>
      <c r="EG163" s="116"/>
      <c r="EH163" s="116"/>
      <c r="EI163" s="116"/>
      <c r="EJ163" s="116"/>
      <c r="EK163" s="116"/>
      <c r="EL163" s="116"/>
      <c r="EM163" s="116"/>
      <c r="EN163" s="116"/>
      <c r="EO163" s="116"/>
      <c r="EP163" s="116"/>
      <c r="EQ163" s="116"/>
      <c r="ER163" s="116"/>
      <c r="ES163" s="116"/>
      <c r="ET163" s="116"/>
      <c r="EU163" s="116"/>
      <c r="EV163" s="116"/>
      <c r="EW163" s="116"/>
      <c r="EX163" s="116"/>
      <c r="EY163" s="116"/>
      <c r="EZ163" s="116"/>
      <c r="FA163" s="116"/>
      <c r="FB163" s="116"/>
      <c r="FC163" s="116"/>
      <c r="FD163" s="116"/>
      <c r="FE163" s="116"/>
      <c r="FF163" s="116"/>
      <c r="FG163" s="116"/>
      <c r="FH163" s="116"/>
      <c r="FI163" s="116"/>
      <c r="FJ163" s="116"/>
      <c r="FK163" s="116"/>
      <c r="FL163" s="116"/>
      <c r="FM163" s="116"/>
      <c r="FN163" s="116"/>
      <c r="FO163" s="116"/>
      <c r="FP163" s="116"/>
      <c r="FQ163" s="116"/>
      <c r="FR163" s="116"/>
      <c r="FS163" s="116"/>
      <c r="FT163" s="116"/>
      <c r="FU163" s="116"/>
      <c r="FV163" s="116"/>
      <c r="FW163" s="116"/>
      <c r="FX163" s="116"/>
      <c r="FY163" s="116"/>
      <c r="FZ163" s="116"/>
      <c r="GA163" s="116"/>
      <c r="GB163" s="116"/>
      <c r="GC163" s="116"/>
      <c r="GD163" s="116"/>
      <c r="GE163" s="116"/>
      <c r="GF163" s="116"/>
      <c r="GG163" s="116"/>
      <c r="GH163" s="116"/>
      <c r="GI163" s="116"/>
      <c r="GJ163" s="116"/>
      <c r="GK163" s="116"/>
      <c r="GL163" s="116"/>
      <c r="GM163" s="116"/>
      <c r="GN163" s="116"/>
      <c r="GO163" s="116"/>
      <c r="GP163" s="116"/>
      <c r="GQ163" s="116"/>
      <c r="GR163" s="116"/>
      <c r="GS163" s="116"/>
      <c r="GT163" s="116"/>
      <c r="GU163" s="116"/>
      <c r="GV163" s="116"/>
      <c r="GW163" s="116"/>
      <c r="GX163" s="116"/>
      <c r="GY163" s="116"/>
      <c r="GZ163" s="116"/>
      <c r="HA163" s="116"/>
      <c r="HB163" s="116"/>
      <c r="HC163" s="116"/>
      <c r="HD163" s="116"/>
      <c r="HE163" s="116"/>
      <c r="HF163" s="116"/>
      <c r="HG163" s="116"/>
      <c r="HH163" s="116"/>
      <c r="HI163" s="116"/>
      <c r="HJ163" s="116"/>
      <c r="HK163" s="116"/>
      <c r="HL163" s="116"/>
      <c r="HM163" s="116"/>
      <c r="HN163" s="116"/>
      <c r="HO163" s="116"/>
      <c r="HP163" s="116"/>
      <c r="HQ163" s="116"/>
      <c r="HR163" s="116"/>
      <c r="HS163" s="116"/>
      <c r="HT163" s="116"/>
      <c r="HU163" s="116"/>
      <c r="HV163" s="116"/>
      <c r="HW163" s="116"/>
      <c r="HX163" s="116"/>
      <c r="HY163" s="116"/>
      <c r="HZ163" s="116"/>
      <c r="IA163" s="116"/>
      <c r="IB163" s="116"/>
      <c r="IC163" s="116"/>
      <c r="ID163" s="116"/>
      <c r="IE163" s="116"/>
      <c r="IF163" s="116"/>
      <c r="IG163" s="116"/>
      <c r="IH163" s="116"/>
      <c r="II163" s="116"/>
      <c r="IJ163" s="116"/>
      <c r="IK163" s="116"/>
      <c r="IL163" s="116"/>
      <c r="IM163" s="116"/>
      <c r="IN163" s="79"/>
      <c r="IO163" s="79"/>
    </row>
    <row r="164" spans="1:249" s="130" customFormat="1" ht="16.5">
      <c r="A164" s="238"/>
      <c r="B164" s="118"/>
      <c r="C164" s="239"/>
      <c r="G164" s="225"/>
      <c r="H164" s="225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  <c r="DK164" s="116"/>
      <c r="DL164" s="116"/>
      <c r="DM164" s="116"/>
      <c r="DN164" s="116"/>
      <c r="DO164" s="116"/>
      <c r="DP164" s="116"/>
      <c r="DQ164" s="116"/>
      <c r="DR164" s="116"/>
      <c r="DS164" s="116"/>
      <c r="DT164" s="116"/>
      <c r="DU164" s="116"/>
      <c r="DV164" s="116"/>
      <c r="DW164" s="116"/>
      <c r="DX164" s="116"/>
      <c r="DY164" s="116"/>
      <c r="DZ164" s="116"/>
      <c r="EA164" s="116"/>
      <c r="EB164" s="116"/>
      <c r="EC164" s="116"/>
      <c r="ED164" s="116"/>
      <c r="EE164" s="116"/>
      <c r="EF164" s="116"/>
      <c r="EG164" s="116"/>
      <c r="EH164" s="116"/>
      <c r="EI164" s="116"/>
      <c r="EJ164" s="116"/>
      <c r="EK164" s="116"/>
      <c r="EL164" s="116"/>
      <c r="EM164" s="116"/>
      <c r="EN164" s="116"/>
      <c r="EO164" s="116"/>
      <c r="EP164" s="116"/>
      <c r="EQ164" s="116"/>
      <c r="ER164" s="116"/>
      <c r="ES164" s="116"/>
      <c r="ET164" s="116"/>
      <c r="EU164" s="116"/>
      <c r="EV164" s="116"/>
      <c r="EW164" s="116"/>
      <c r="EX164" s="116"/>
      <c r="EY164" s="116"/>
      <c r="EZ164" s="116"/>
      <c r="FA164" s="116"/>
      <c r="FB164" s="116"/>
      <c r="FC164" s="116"/>
      <c r="FD164" s="116"/>
      <c r="FE164" s="116"/>
      <c r="FF164" s="116"/>
      <c r="FG164" s="116"/>
      <c r="FH164" s="116"/>
      <c r="FI164" s="116"/>
      <c r="FJ164" s="116"/>
      <c r="FK164" s="116"/>
      <c r="FL164" s="116"/>
      <c r="FM164" s="116"/>
      <c r="FN164" s="116"/>
      <c r="FO164" s="116"/>
      <c r="FP164" s="116"/>
      <c r="FQ164" s="116"/>
      <c r="FR164" s="116"/>
      <c r="FS164" s="116"/>
      <c r="FT164" s="116"/>
      <c r="FU164" s="116"/>
      <c r="FV164" s="116"/>
      <c r="FW164" s="116"/>
      <c r="FX164" s="116"/>
      <c r="FY164" s="116"/>
      <c r="FZ164" s="116"/>
      <c r="GA164" s="116"/>
      <c r="GB164" s="116"/>
      <c r="GC164" s="116"/>
      <c r="GD164" s="116"/>
      <c r="GE164" s="116"/>
      <c r="GF164" s="116"/>
      <c r="GG164" s="116"/>
      <c r="GH164" s="116"/>
      <c r="GI164" s="116"/>
      <c r="GJ164" s="116"/>
      <c r="GK164" s="116"/>
      <c r="GL164" s="116"/>
      <c r="GM164" s="116"/>
      <c r="GN164" s="116"/>
      <c r="GO164" s="116"/>
      <c r="GP164" s="116"/>
      <c r="GQ164" s="116"/>
      <c r="GR164" s="116"/>
      <c r="GS164" s="116"/>
      <c r="GT164" s="116"/>
      <c r="GU164" s="116"/>
      <c r="GV164" s="116"/>
      <c r="GW164" s="116"/>
      <c r="GX164" s="116"/>
      <c r="GY164" s="116"/>
      <c r="GZ164" s="116"/>
      <c r="HA164" s="116"/>
      <c r="HB164" s="116"/>
      <c r="HC164" s="116"/>
      <c r="HD164" s="116"/>
      <c r="HE164" s="116"/>
      <c r="HF164" s="116"/>
      <c r="HG164" s="116"/>
      <c r="HH164" s="116"/>
      <c r="HI164" s="116"/>
      <c r="HJ164" s="116"/>
      <c r="HK164" s="116"/>
      <c r="HL164" s="116"/>
      <c r="HM164" s="116"/>
      <c r="HN164" s="116"/>
      <c r="HO164" s="116"/>
      <c r="HP164" s="116"/>
      <c r="HQ164" s="116"/>
      <c r="HR164" s="116"/>
      <c r="HS164" s="116"/>
      <c r="HT164" s="116"/>
      <c r="HU164" s="116"/>
      <c r="HV164" s="116"/>
      <c r="HW164" s="116"/>
      <c r="HX164" s="116"/>
      <c r="HY164" s="116"/>
      <c r="HZ164" s="116"/>
      <c r="IA164" s="116"/>
      <c r="IB164" s="116"/>
      <c r="IC164" s="116"/>
      <c r="ID164" s="116"/>
      <c r="IE164" s="116"/>
      <c r="IF164" s="116"/>
      <c r="IG164" s="116"/>
      <c r="IH164" s="116"/>
      <c r="II164" s="116"/>
      <c r="IJ164" s="116"/>
      <c r="IK164" s="116"/>
      <c r="IL164" s="116"/>
      <c r="IM164" s="116"/>
      <c r="IN164" s="79"/>
      <c r="IO164" s="79"/>
    </row>
    <row r="165" spans="1:249" s="130" customFormat="1" ht="16.5">
      <c r="A165" s="238"/>
      <c r="B165" s="118"/>
      <c r="C165" s="239"/>
      <c r="G165" s="225"/>
      <c r="H165" s="225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  <c r="DK165" s="116"/>
      <c r="DL165" s="116"/>
      <c r="DM165" s="116"/>
      <c r="DN165" s="116"/>
      <c r="DO165" s="116"/>
      <c r="DP165" s="116"/>
      <c r="DQ165" s="116"/>
      <c r="DR165" s="116"/>
      <c r="DS165" s="116"/>
      <c r="DT165" s="116"/>
      <c r="DU165" s="116"/>
      <c r="DV165" s="116"/>
      <c r="DW165" s="116"/>
      <c r="DX165" s="116"/>
      <c r="DY165" s="116"/>
      <c r="DZ165" s="116"/>
      <c r="EA165" s="116"/>
      <c r="EB165" s="116"/>
      <c r="EC165" s="116"/>
      <c r="ED165" s="116"/>
      <c r="EE165" s="116"/>
      <c r="EF165" s="116"/>
      <c r="EG165" s="116"/>
      <c r="EH165" s="116"/>
      <c r="EI165" s="116"/>
      <c r="EJ165" s="116"/>
      <c r="EK165" s="116"/>
      <c r="EL165" s="116"/>
      <c r="EM165" s="116"/>
      <c r="EN165" s="116"/>
      <c r="EO165" s="116"/>
      <c r="EP165" s="116"/>
      <c r="EQ165" s="116"/>
      <c r="ER165" s="116"/>
      <c r="ES165" s="116"/>
      <c r="ET165" s="116"/>
      <c r="EU165" s="116"/>
      <c r="EV165" s="116"/>
      <c r="EW165" s="116"/>
      <c r="EX165" s="116"/>
      <c r="EY165" s="116"/>
      <c r="EZ165" s="116"/>
      <c r="FA165" s="116"/>
      <c r="FB165" s="116"/>
      <c r="FC165" s="116"/>
      <c r="FD165" s="116"/>
      <c r="FE165" s="116"/>
      <c r="FF165" s="116"/>
      <c r="FG165" s="116"/>
      <c r="FH165" s="116"/>
      <c r="FI165" s="116"/>
      <c r="FJ165" s="116"/>
      <c r="FK165" s="116"/>
      <c r="FL165" s="116"/>
      <c r="FM165" s="116"/>
      <c r="FN165" s="116"/>
      <c r="FO165" s="116"/>
      <c r="FP165" s="116"/>
      <c r="FQ165" s="116"/>
      <c r="FR165" s="116"/>
      <c r="FS165" s="116"/>
      <c r="FT165" s="116"/>
      <c r="FU165" s="116"/>
      <c r="FV165" s="116"/>
      <c r="FW165" s="116"/>
      <c r="FX165" s="116"/>
      <c r="FY165" s="116"/>
      <c r="FZ165" s="116"/>
      <c r="GA165" s="116"/>
      <c r="GB165" s="116"/>
      <c r="GC165" s="116"/>
      <c r="GD165" s="116"/>
      <c r="GE165" s="116"/>
      <c r="GF165" s="116"/>
      <c r="GG165" s="116"/>
      <c r="GH165" s="116"/>
      <c r="GI165" s="116"/>
      <c r="GJ165" s="116"/>
      <c r="GK165" s="116"/>
      <c r="GL165" s="116"/>
      <c r="GM165" s="116"/>
      <c r="GN165" s="116"/>
      <c r="GO165" s="116"/>
      <c r="GP165" s="116"/>
      <c r="GQ165" s="116"/>
      <c r="GR165" s="116"/>
      <c r="GS165" s="116"/>
      <c r="GT165" s="116"/>
      <c r="GU165" s="116"/>
      <c r="GV165" s="116"/>
      <c r="GW165" s="116"/>
      <c r="GX165" s="116"/>
      <c r="GY165" s="116"/>
      <c r="GZ165" s="116"/>
      <c r="HA165" s="116"/>
      <c r="HB165" s="116"/>
      <c r="HC165" s="116"/>
      <c r="HD165" s="116"/>
      <c r="HE165" s="116"/>
      <c r="HF165" s="116"/>
      <c r="HG165" s="116"/>
      <c r="HH165" s="116"/>
      <c r="HI165" s="116"/>
      <c r="HJ165" s="116"/>
      <c r="HK165" s="116"/>
      <c r="HL165" s="116"/>
      <c r="HM165" s="116"/>
      <c r="HN165" s="116"/>
      <c r="HO165" s="116"/>
      <c r="HP165" s="116"/>
      <c r="HQ165" s="116"/>
      <c r="HR165" s="116"/>
      <c r="HS165" s="116"/>
      <c r="HT165" s="116"/>
      <c r="HU165" s="116"/>
      <c r="HV165" s="116"/>
      <c r="HW165" s="116"/>
      <c r="HX165" s="116"/>
      <c r="HY165" s="116"/>
      <c r="HZ165" s="116"/>
      <c r="IA165" s="116"/>
      <c r="IB165" s="116"/>
      <c r="IC165" s="116"/>
      <c r="ID165" s="116"/>
      <c r="IE165" s="116"/>
      <c r="IF165" s="116"/>
      <c r="IG165" s="116"/>
      <c r="IH165" s="116"/>
      <c r="II165" s="116"/>
      <c r="IJ165" s="116"/>
      <c r="IK165" s="116"/>
      <c r="IL165" s="116"/>
      <c r="IM165" s="116"/>
      <c r="IN165" s="79"/>
      <c r="IO165" s="79"/>
    </row>
  </sheetData>
  <sheetProtection/>
  <mergeCells count="4">
    <mergeCell ref="F1:I1"/>
    <mergeCell ref="F4:I4"/>
    <mergeCell ref="B2:G2"/>
    <mergeCell ref="B3:G3"/>
  </mergeCells>
  <printOptions horizontalCentered="1"/>
  <pageMargins left="0.1968503937007874" right="0.1968503937007874" top="0.6299212598425197" bottom="0.6299212598425197" header="0.31496062992125984" footer="0.31496062992125984"/>
  <pageSetup horizontalDpi="600" verticalDpi="600" orientation="portrait" paperSize="9" scale="66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39"/>
  <sheetViews>
    <sheetView tabSelected="1" view="pageBreakPreview" zoomScale="85" zoomScaleNormal="75" zoomScaleSheetLayoutView="85" zoomScalePageLayoutView="0" workbookViewId="0" topLeftCell="A1">
      <selection activeCell="L36" sqref="L36"/>
    </sheetView>
  </sheetViews>
  <sheetFormatPr defaultColWidth="9.00390625" defaultRowHeight="12.75"/>
  <cols>
    <col min="1" max="1" width="5.75390625" style="57" customWidth="1"/>
    <col min="2" max="2" width="4.75390625" style="136" customWidth="1"/>
    <col min="3" max="3" width="63.75390625" style="59" customWidth="1"/>
    <col min="4" max="6" width="21.75390625" style="2" customWidth="1"/>
    <col min="7" max="7" width="5.75390625" style="136" customWidth="1"/>
    <col min="8" max="8" width="63.75390625" style="59" customWidth="1"/>
    <col min="9" max="11" width="21.75390625" style="2" customWidth="1"/>
    <col min="12" max="16384" width="9.125" style="59" customWidth="1"/>
  </cols>
  <sheetData>
    <row r="1" spans="1:11" s="1" customFormat="1" ht="18" customHeight="1">
      <c r="A1" s="71"/>
      <c r="B1" s="735" t="s">
        <v>256</v>
      </c>
      <c r="C1" s="735"/>
      <c r="D1" s="147"/>
      <c r="E1" s="147"/>
      <c r="F1" s="147"/>
      <c r="G1" s="148"/>
      <c r="I1" s="147"/>
      <c r="J1" s="147"/>
      <c r="K1" s="147"/>
    </row>
    <row r="2" spans="1:9" s="1" customFormat="1" ht="26.25" customHeight="1">
      <c r="A2" s="71"/>
      <c r="B2" s="706" t="s">
        <v>241</v>
      </c>
      <c r="C2" s="706"/>
      <c r="D2" s="706"/>
      <c r="E2" s="706"/>
      <c r="F2" s="706"/>
      <c r="G2" s="706"/>
      <c r="H2" s="706"/>
      <c r="I2" s="706"/>
    </row>
    <row r="3" spans="1:9" s="1" customFormat="1" ht="27.75" customHeight="1">
      <c r="A3" s="71"/>
      <c r="B3" s="706" t="s">
        <v>156</v>
      </c>
      <c r="C3" s="706"/>
      <c r="D3" s="706"/>
      <c r="E3" s="706"/>
      <c r="F3" s="706"/>
      <c r="G3" s="706"/>
      <c r="H3" s="706"/>
      <c r="I3" s="706"/>
    </row>
    <row r="4" spans="1:11" s="1" customFormat="1" ht="18" customHeight="1">
      <c r="A4" s="71"/>
      <c r="B4" s="70"/>
      <c r="C4" s="70"/>
      <c r="D4" s="70"/>
      <c r="E4" s="70"/>
      <c r="F4" s="70"/>
      <c r="G4" s="70"/>
      <c r="H4" s="70"/>
      <c r="I4" s="68" t="s">
        <v>0</v>
      </c>
      <c r="J4" s="70"/>
      <c r="K4" s="70"/>
    </row>
    <row r="5" spans="2:11" s="71" customFormat="1" ht="18" customHeight="1" thickBot="1">
      <c r="B5" s="71" t="s">
        <v>1</v>
      </c>
      <c r="C5" s="71" t="s">
        <v>135</v>
      </c>
      <c r="D5" s="71" t="s">
        <v>2</v>
      </c>
      <c r="E5" s="71" t="s">
        <v>4</v>
      </c>
      <c r="F5" s="71" t="s">
        <v>5</v>
      </c>
      <c r="G5" s="71" t="s">
        <v>8</v>
      </c>
      <c r="H5" s="71" t="s">
        <v>9</v>
      </c>
      <c r="I5" s="149" t="s">
        <v>10</v>
      </c>
      <c r="J5" s="71" t="s">
        <v>20</v>
      </c>
      <c r="K5" s="71" t="s">
        <v>19</v>
      </c>
    </row>
    <row r="6" spans="1:11" ht="34.5">
      <c r="A6" s="57">
        <v>1</v>
      </c>
      <c r="B6" s="150"/>
      <c r="C6" s="151" t="s">
        <v>75</v>
      </c>
      <c r="D6" s="152" t="s">
        <v>251</v>
      </c>
      <c r="E6" s="152" t="s">
        <v>30</v>
      </c>
      <c r="F6" s="152" t="s">
        <v>242</v>
      </c>
      <c r="G6" s="153"/>
      <c r="H6" s="154" t="s">
        <v>76</v>
      </c>
      <c r="I6" s="155" t="s">
        <v>128</v>
      </c>
      <c r="J6" s="152" t="s">
        <v>30</v>
      </c>
      <c r="K6" s="155" t="s">
        <v>242</v>
      </c>
    </row>
    <row r="7" spans="1:11" ht="15" customHeight="1">
      <c r="A7" s="57">
        <v>2</v>
      </c>
      <c r="B7" s="48" t="s">
        <v>33</v>
      </c>
      <c r="C7" s="59" t="s">
        <v>77</v>
      </c>
      <c r="D7" s="156">
        <v>108599</v>
      </c>
      <c r="E7" s="156">
        <f>F7-D7</f>
        <v>-107103</v>
      </c>
      <c r="F7" s="156">
        <f>'11. Tábla'!G83+'11. Tábla'!H40</f>
        <v>1496</v>
      </c>
      <c r="G7" s="157" t="s">
        <v>33</v>
      </c>
      <c r="H7" s="59" t="s">
        <v>24</v>
      </c>
      <c r="I7" s="170">
        <v>20882.919579108922</v>
      </c>
      <c r="J7" s="156">
        <f>K7-I7</f>
        <v>0</v>
      </c>
      <c r="K7" s="170">
        <v>20882.919579108922</v>
      </c>
    </row>
    <row r="8" spans="1:11" ht="15" customHeight="1">
      <c r="A8" s="57">
        <v>3</v>
      </c>
      <c r="B8" s="48" t="s">
        <v>34</v>
      </c>
      <c r="C8" s="59" t="s">
        <v>53</v>
      </c>
      <c r="D8" s="156">
        <v>0</v>
      </c>
      <c r="E8" s="156">
        <f>F8-D8</f>
        <v>0</v>
      </c>
      <c r="F8" s="156">
        <f>'1.Bevétel'!H11</f>
        <v>0</v>
      </c>
      <c r="G8" s="157" t="s">
        <v>34</v>
      </c>
      <c r="H8" s="59" t="s">
        <v>78</v>
      </c>
      <c r="I8" s="170">
        <v>4054.046689792578</v>
      </c>
      <c r="J8" s="156">
        <f>K8-I8</f>
        <v>0</v>
      </c>
      <c r="K8" s="170">
        <v>4054.046689792578</v>
      </c>
    </row>
    <row r="9" spans="1:11" ht="16.5">
      <c r="A9" s="57">
        <v>4</v>
      </c>
      <c r="B9" s="48" t="s">
        <v>35</v>
      </c>
      <c r="C9" s="158" t="s">
        <v>41</v>
      </c>
      <c r="D9" s="156">
        <v>1724254</v>
      </c>
      <c r="E9" s="156">
        <f>F9-D9</f>
        <v>-525388.2823810985</v>
      </c>
      <c r="F9" s="156">
        <f>'11. Tábla'!G85+'11. Tábla'!G86+'11. Tábla'!G87-1</f>
        <v>1198865.7176189015</v>
      </c>
      <c r="G9" s="157" t="s">
        <v>35</v>
      </c>
      <c r="H9" s="59" t="s">
        <v>26</v>
      </c>
      <c r="I9" s="170">
        <v>264113.28435</v>
      </c>
      <c r="J9" s="156">
        <f>K9-I9</f>
        <v>-119367.80999999997</v>
      </c>
      <c r="K9" s="170">
        <v>144745.47435</v>
      </c>
    </row>
    <row r="10" spans="1:11" ht="16.5">
      <c r="A10" s="57">
        <v>5</v>
      </c>
      <c r="B10" s="48" t="s">
        <v>36</v>
      </c>
      <c r="C10" s="59" t="s">
        <v>54</v>
      </c>
      <c r="D10" s="156">
        <v>0</v>
      </c>
      <c r="E10" s="156"/>
      <c r="F10" s="156">
        <f>'1.Bevétel'!H18</f>
        <v>0</v>
      </c>
      <c r="G10" s="159" t="s">
        <v>36</v>
      </c>
      <c r="H10" s="59" t="s">
        <v>79</v>
      </c>
      <c r="I10" s="170">
        <v>0</v>
      </c>
      <c r="J10" s="156">
        <f>K10-I10</f>
        <v>0</v>
      </c>
      <c r="K10" s="170">
        <v>0</v>
      </c>
    </row>
    <row r="11" spans="1:11" ht="16.5">
      <c r="A11" s="57">
        <v>6</v>
      </c>
      <c r="B11" s="48"/>
      <c r="C11" s="158"/>
      <c r="D11" s="156"/>
      <c r="E11" s="156"/>
      <c r="F11" s="156"/>
      <c r="G11" s="159" t="s">
        <v>37</v>
      </c>
      <c r="H11" s="61" t="s">
        <v>80</v>
      </c>
      <c r="I11" s="170">
        <v>62872</v>
      </c>
      <c r="J11" s="156">
        <f>K11-I11</f>
        <v>0</v>
      </c>
      <c r="K11" s="170">
        <v>62872</v>
      </c>
    </row>
    <row r="12" spans="1:11" ht="16.5">
      <c r="A12" s="57">
        <v>7</v>
      </c>
      <c r="B12" s="48"/>
      <c r="C12" s="158"/>
      <c r="D12" s="156"/>
      <c r="E12" s="156"/>
      <c r="F12" s="156"/>
      <c r="G12" s="159" t="s">
        <v>81</v>
      </c>
      <c r="H12" s="61" t="s">
        <v>82</v>
      </c>
      <c r="I12" s="170">
        <v>0</v>
      </c>
      <c r="J12" s="156"/>
      <c r="K12" s="170">
        <v>0</v>
      </c>
    </row>
    <row r="13" spans="1:11" s="1" customFormat="1" ht="24.75" customHeight="1">
      <c r="A13" s="57">
        <v>8</v>
      </c>
      <c r="B13" s="160"/>
      <c r="C13" s="161" t="s">
        <v>83</v>
      </c>
      <c r="D13" s="162">
        <v>1832853</v>
      </c>
      <c r="E13" s="162">
        <f>SUM(E7:E12)</f>
        <v>-632491.2823810985</v>
      </c>
      <c r="F13" s="162">
        <f>SUM(F7:F12)</f>
        <v>1200361.7176189015</v>
      </c>
      <c r="G13" s="163"/>
      <c r="H13" s="161" t="s">
        <v>84</v>
      </c>
      <c r="I13" s="164">
        <v>351922.25061890145</v>
      </c>
      <c r="J13" s="162">
        <f>SUM(J7:J12)</f>
        <v>-119367.80999999997</v>
      </c>
      <c r="K13" s="164">
        <v>232554.4406189015</v>
      </c>
    </row>
    <row r="14" spans="1:11" ht="23.25" customHeight="1">
      <c r="A14" s="57">
        <v>9</v>
      </c>
      <c r="B14" s="165"/>
      <c r="C14" s="69" t="s">
        <v>85</v>
      </c>
      <c r="D14" s="201"/>
      <c r="E14" s="201"/>
      <c r="F14" s="201"/>
      <c r="G14" s="166"/>
      <c r="H14" s="69" t="s">
        <v>86</v>
      </c>
      <c r="I14" s="211"/>
      <c r="J14" s="201"/>
      <c r="K14" s="211"/>
    </row>
    <row r="15" spans="1:11" ht="16.5">
      <c r="A15" s="57">
        <v>10</v>
      </c>
      <c r="B15" s="46" t="s">
        <v>33</v>
      </c>
      <c r="C15" s="167" t="s">
        <v>87</v>
      </c>
      <c r="D15" s="168">
        <v>248080.92200000002</v>
      </c>
      <c r="E15" s="168">
        <f>-D15</f>
        <v>-248080.92200000002</v>
      </c>
      <c r="F15" s="168">
        <f>'11. Tábla'!H17</f>
        <v>0</v>
      </c>
      <c r="G15" s="169" t="s">
        <v>33</v>
      </c>
      <c r="H15" s="167" t="s">
        <v>88</v>
      </c>
      <c r="I15" s="170">
        <v>2704719</v>
      </c>
      <c r="J15" s="168">
        <f>K15-I15</f>
        <v>-2652903</v>
      </c>
      <c r="K15" s="170">
        <v>51816</v>
      </c>
    </row>
    <row r="16" spans="1:11" ht="16.5">
      <c r="A16" s="57">
        <v>11</v>
      </c>
      <c r="B16" s="46" t="s">
        <v>34</v>
      </c>
      <c r="C16" s="167" t="s">
        <v>58</v>
      </c>
      <c r="D16" s="168"/>
      <c r="E16" s="168"/>
      <c r="F16" s="168"/>
      <c r="G16" s="169" t="s">
        <v>34</v>
      </c>
      <c r="H16" s="167" t="s">
        <v>47</v>
      </c>
      <c r="I16" s="170">
        <v>36716.277</v>
      </c>
      <c r="J16" s="168">
        <f>K16-I16</f>
        <v>1650000</v>
      </c>
      <c r="K16" s="170">
        <v>1686716.277</v>
      </c>
    </row>
    <row r="17" spans="1:11" ht="16.5">
      <c r="A17" s="57">
        <v>12</v>
      </c>
      <c r="B17" s="46" t="s">
        <v>35</v>
      </c>
      <c r="C17" s="59" t="s">
        <v>60</v>
      </c>
      <c r="D17" s="168">
        <v>0</v>
      </c>
      <c r="E17" s="168">
        <f>'1.Bevétel'!G26</f>
        <v>0</v>
      </c>
      <c r="F17" s="168">
        <f>'1.Bevétel'!H26</f>
        <v>0</v>
      </c>
      <c r="G17" s="169" t="s">
        <v>35</v>
      </c>
      <c r="H17" s="167" t="s">
        <v>89</v>
      </c>
      <c r="I17" s="170">
        <v>101600</v>
      </c>
      <c r="J17" s="168">
        <f>K17-I17</f>
        <v>-50800</v>
      </c>
      <c r="K17" s="170">
        <v>50800</v>
      </c>
    </row>
    <row r="18" spans="1:11" ht="16.5">
      <c r="A18" s="57">
        <v>13</v>
      </c>
      <c r="B18" s="46"/>
      <c r="D18" s="168"/>
      <c r="E18" s="168"/>
      <c r="F18" s="168"/>
      <c r="G18" s="169" t="s">
        <v>36</v>
      </c>
      <c r="H18" s="167" t="s">
        <v>90</v>
      </c>
      <c r="I18" s="170">
        <v>731526</v>
      </c>
      <c r="J18" s="168">
        <f>K18-I18</f>
        <v>292499</v>
      </c>
      <c r="K18" s="170">
        <v>1024025</v>
      </c>
    </row>
    <row r="19" spans="1:11" s="1" customFormat="1" ht="24.75" customHeight="1" thickBot="1">
      <c r="A19" s="57">
        <v>14</v>
      </c>
      <c r="B19" s="171"/>
      <c r="C19" s="172" t="s">
        <v>91</v>
      </c>
      <c r="D19" s="202">
        <v>248080.92200000002</v>
      </c>
      <c r="E19" s="202">
        <f>SUM(E15:E18)</f>
        <v>-248080.92200000002</v>
      </c>
      <c r="F19" s="202">
        <f>SUM(F15:F18)</f>
        <v>0</v>
      </c>
      <c r="G19" s="173"/>
      <c r="H19" s="172" t="s">
        <v>92</v>
      </c>
      <c r="I19" s="174">
        <v>3574561.277</v>
      </c>
      <c r="J19" s="202">
        <f>SUM(J15:J18)</f>
        <v>-761204</v>
      </c>
      <c r="K19" s="174">
        <v>2813357.277</v>
      </c>
    </row>
    <row r="20" spans="1:11" s="1" customFormat="1" ht="24.75" customHeight="1" thickBot="1" thickTop="1">
      <c r="A20" s="57">
        <v>15</v>
      </c>
      <c r="B20" s="175"/>
      <c r="C20" s="176" t="s">
        <v>61</v>
      </c>
      <c r="D20" s="203">
        <v>2080934.922</v>
      </c>
      <c r="E20" s="203">
        <f>SUM(E13,E19)</f>
        <v>-880572.2043810985</v>
      </c>
      <c r="F20" s="203">
        <f>SUM(F13,F19)</f>
        <v>1200361.7176189015</v>
      </c>
      <c r="G20" s="177"/>
      <c r="H20" s="176" t="s">
        <v>70</v>
      </c>
      <c r="I20" s="212">
        <v>3926482.5276189013</v>
      </c>
      <c r="J20" s="203">
        <f>SUM(J13,J19)</f>
        <v>-880571.8099999999</v>
      </c>
      <c r="K20" s="212">
        <v>3045910.7176189013</v>
      </c>
    </row>
    <row r="21" spans="1:11" s="1" customFormat="1" ht="24.75" customHeight="1" thickTop="1">
      <c r="A21" s="57">
        <v>16</v>
      </c>
      <c r="B21" s="178"/>
      <c r="C21" s="69" t="s">
        <v>93</v>
      </c>
      <c r="D21" s="204"/>
      <c r="E21" s="204"/>
      <c r="F21" s="204"/>
      <c r="G21" s="179"/>
      <c r="H21" s="69" t="s">
        <v>94</v>
      </c>
      <c r="I21" s="213"/>
      <c r="J21" s="204"/>
      <c r="K21" s="213"/>
    </row>
    <row r="22" spans="1:11" s="1" customFormat="1" ht="16.5">
      <c r="A22" s="57">
        <v>17</v>
      </c>
      <c r="B22" s="19" t="s">
        <v>33</v>
      </c>
      <c r="C22" s="1" t="s">
        <v>95</v>
      </c>
      <c r="D22" s="204"/>
      <c r="E22" s="204"/>
      <c r="F22" s="204"/>
      <c r="G22" s="179" t="s">
        <v>33</v>
      </c>
      <c r="H22" s="1" t="s">
        <v>96</v>
      </c>
      <c r="I22" s="213">
        <v>0</v>
      </c>
      <c r="J22" s="204"/>
      <c r="K22" s="213">
        <v>0</v>
      </c>
    </row>
    <row r="23" spans="1:11" s="1" customFormat="1" ht="16.5">
      <c r="A23" s="57">
        <v>18</v>
      </c>
      <c r="B23" s="19" t="s">
        <v>34</v>
      </c>
      <c r="C23" s="1" t="s">
        <v>124</v>
      </c>
      <c r="D23" s="204">
        <v>0</v>
      </c>
      <c r="E23" s="204">
        <f>'1.Bevétel'!G32</f>
        <v>0</v>
      </c>
      <c r="F23" s="204">
        <f>'1.Bevétel'!H32</f>
        <v>0</v>
      </c>
      <c r="G23" s="179" t="s">
        <v>34</v>
      </c>
      <c r="H23" s="1" t="s">
        <v>116</v>
      </c>
      <c r="I23" s="213">
        <f>'2. Kiadás'!H20</f>
        <v>0</v>
      </c>
      <c r="J23" s="204">
        <f>'1.Bevétel'!L32</f>
        <v>0</v>
      </c>
      <c r="K23" s="213">
        <v>0</v>
      </c>
    </row>
    <row r="24" spans="1:11" s="1" customFormat="1" ht="16.5">
      <c r="A24" s="57">
        <v>19</v>
      </c>
      <c r="B24" s="19" t="s">
        <v>35</v>
      </c>
      <c r="C24" s="1" t="s">
        <v>115</v>
      </c>
      <c r="D24" s="204">
        <v>0</v>
      </c>
      <c r="E24" s="204">
        <f>'1.Bevétel'!G30</f>
        <v>0</v>
      </c>
      <c r="F24" s="204">
        <f>'1.Bevétel'!H30</f>
        <v>0</v>
      </c>
      <c r="G24" s="179"/>
      <c r="I24" s="213"/>
      <c r="J24" s="204">
        <f>'1.Bevétel'!L30</f>
        <v>0</v>
      </c>
      <c r="K24" s="213"/>
    </row>
    <row r="25" spans="1:11" s="1" customFormat="1" ht="24.75" customHeight="1">
      <c r="A25" s="57">
        <v>20</v>
      </c>
      <c r="B25" s="178"/>
      <c r="C25" s="69" t="s">
        <v>97</v>
      </c>
      <c r="D25" s="204"/>
      <c r="E25" s="204"/>
      <c r="F25" s="204"/>
      <c r="G25" s="179"/>
      <c r="H25" s="69" t="s">
        <v>98</v>
      </c>
      <c r="I25" s="213"/>
      <c r="J25" s="204"/>
      <c r="K25" s="213"/>
    </row>
    <row r="26" spans="1:11" s="1" customFormat="1" ht="16.5">
      <c r="A26" s="57">
        <v>21</v>
      </c>
      <c r="B26" s="19" t="s">
        <v>36</v>
      </c>
      <c r="C26" s="1" t="s">
        <v>99</v>
      </c>
      <c r="D26" s="204">
        <v>0</v>
      </c>
      <c r="E26" s="204">
        <f>+'1.Bevétel'!G35</f>
        <v>0</v>
      </c>
      <c r="F26" s="204">
        <f>+'1.Bevétel'!H35</f>
        <v>0</v>
      </c>
      <c r="G26" s="179" t="s">
        <v>35</v>
      </c>
      <c r="H26" s="1" t="s">
        <v>100</v>
      </c>
      <c r="I26" s="213">
        <f>+'2. Kiadás'!H21</f>
        <v>0</v>
      </c>
      <c r="J26" s="204">
        <f>+'1.Bevétel'!L35</f>
        <v>0</v>
      </c>
      <c r="K26" s="213">
        <v>0</v>
      </c>
    </row>
    <row r="27" spans="1:11" s="1" customFormat="1" ht="16.5">
      <c r="A27" s="57">
        <v>22</v>
      </c>
      <c r="B27" s="19" t="s">
        <v>37</v>
      </c>
      <c r="C27" s="1" t="s">
        <v>95</v>
      </c>
      <c r="D27" s="204"/>
      <c r="E27" s="204"/>
      <c r="F27" s="204"/>
      <c r="G27" s="179" t="s">
        <v>36</v>
      </c>
      <c r="H27" s="1" t="s">
        <v>96</v>
      </c>
      <c r="I27" s="213"/>
      <c r="J27" s="204"/>
      <c r="K27" s="213"/>
    </row>
    <row r="28" spans="1:11" s="1" customFormat="1" ht="16.5">
      <c r="A28" s="57">
        <v>23</v>
      </c>
      <c r="B28" s="19" t="s">
        <v>81</v>
      </c>
      <c r="C28" s="1" t="s">
        <v>124</v>
      </c>
      <c r="D28" s="204">
        <v>1845549.078</v>
      </c>
      <c r="E28" s="204">
        <f>'11. Tábla'!F88</f>
        <v>0</v>
      </c>
      <c r="F28" s="204">
        <f>'11. Tábla'!G88</f>
        <v>1845549</v>
      </c>
      <c r="G28" s="179"/>
      <c r="I28" s="213"/>
      <c r="J28" s="204">
        <f>'11. Tábla'!K88</f>
        <v>0</v>
      </c>
      <c r="K28" s="213"/>
    </row>
    <row r="29" spans="1:38" s="181" customFormat="1" ht="24.75" customHeight="1" thickBot="1">
      <c r="A29" s="57">
        <v>24</v>
      </c>
      <c r="B29" s="110"/>
      <c r="C29" s="76" t="s">
        <v>101</v>
      </c>
      <c r="D29" s="205">
        <v>1845549.078</v>
      </c>
      <c r="E29" s="205">
        <f>SUM(E21:E28)</f>
        <v>0</v>
      </c>
      <c r="F29" s="205">
        <f>SUM(F21:F28)</f>
        <v>1845549</v>
      </c>
      <c r="G29" s="180"/>
      <c r="H29" s="76" t="s">
        <v>102</v>
      </c>
      <c r="I29" s="214">
        <f>SUM(I21:I28)</f>
        <v>0</v>
      </c>
      <c r="J29" s="205">
        <f>SUM(J21:J28)</f>
        <v>0</v>
      </c>
      <c r="K29" s="214"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11" s="1" customFormat="1" ht="30" customHeight="1" thickBot="1" thickTop="1">
      <c r="A30" s="57">
        <v>25</v>
      </c>
      <c r="B30" s="182"/>
      <c r="C30" s="76" t="s">
        <v>103</v>
      </c>
      <c r="D30" s="202">
        <v>3926483</v>
      </c>
      <c r="E30" s="202">
        <f>SUM(E20,E29)</f>
        <v>-880572.2043810985</v>
      </c>
      <c r="F30" s="202">
        <f>SUM(F20,F29)</f>
        <v>3045910.7176189013</v>
      </c>
      <c r="G30" s="183"/>
      <c r="H30" s="76" t="s">
        <v>104</v>
      </c>
      <c r="I30" s="174">
        <f>SUM(I20,I29)</f>
        <v>3926482.5276189013</v>
      </c>
      <c r="J30" s="202">
        <f>SUM(J20,J29)</f>
        <v>-880571.8099999999</v>
      </c>
      <c r="K30" s="174">
        <v>3045910.7176189013</v>
      </c>
    </row>
    <row r="31" spans="1:11" s="1" customFormat="1" ht="18" thickTop="1">
      <c r="A31" s="57">
        <v>26</v>
      </c>
      <c r="B31" s="184"/>
      <c r="C31" s="185" t="s">
        <v>62</v>
      </c>
      <c r="D31" s="206">
        <v>-1845548.6056189013</v>
      </c>
      <c r="E31" s="206">
        <v>0</v>
      </c>
      <c r="F31" s="206">
        <f>+F20-I20</f>
        <v>-2726120.8099999996</v>
      </c>
      <c r="G31" s="186"/>
      <c r="H31" s="187"/>
      <c r="I31" s="213"/>
      <c r="J31" s="206">
        <v>0</v>
      </c>
      <c r="K31" s="213"/>
    </row>
    <row r="32" spans="1:11" s="1" customFormat="1" ht="17.25">
      <c r="A32" s="57">
        <v>27</v>
      </c>
      <c r="B32" s="188"/>
      <c r="C32" s="189" t="s">
        <v>105</v>
      </c>
      <c r="D32" s="207">
        <v>1480930.7493810984</v>
      </c>
      <c r="E32" s="207">
        <v>0</v>
      </c>
      <c r="F32" s="207">
        <f>+F13-I13+1</f>
        <v>848440.4670000001</v>
      </c>
      <c r="G32" s="186"/>
      <c r="H32" s="187"/>
      <c r="I32" s="213"/>
      <c r="J32" s="207">
        <v>0</v>
      </c>
      <c r="K32" s="213"/>
    </row>
    <row r="33" spans="1:11" s="1" customFormat="1" ht="17.25">
      <c r="A33" s="57">
        <v>28</v>
      </c>
      <c r="B33" s="188"/>
      <c r="C33" s="189" t="s">
        <v>106</v>
      </c>
      <c r="D33" s="207">
        <v>-3326480.3549999995</v>
      </c>
      <c r="E33" s="207">
        <v>0</v>
      </c>
      <c r="F33" s="207">
        <f>+F19-I19</f>
        <v>-3574561.277</v>
      </c>
      <c r="G33" s="186"/>
      <c r="H33" s="187"/>
      <c r="I33" s="213"/>
      <c r="J33" s="207">
        <v>0</v>
      </c>
      <c r="K33" s="213"/>
    </row>
    <row r="34" spans="1:11" s="1" customFormat="1" ht="17.25">
      <c r="A34" s="57">
        <v>29</v>
      </c>
      <c r="B34" s="188"/>
      <c r="C34" s="190" t="s">
        <v>107</v>
      </c>
      <c r="D34" s="207">
        <v>-1845548.6056189013</v>
      </c>
      <c r="E34" s="207">
        <v>0</v>
      </c>
      <c r="F34" s="207">
        <f>+F31-I29</f>
        <v>-2726120.8099999996</v>
      </c>
      <c r="G34" s="186"/>
      <c r="H34" s="187"/>
      <c r="I34" s="213"/>
      <c r="J34" s="207">
        <v>0</v>
      </c>
      <c r="K34" s="213"/>
    </row>
    <row r="35" spans="1:11" s="1" customFormat="1" ht="32.25" customHeight="1">
      <c r="A35" s="57">
        <v>30</v>
      </c>
      <c r="B35" s="188"/>
      <c r="C35" s="191" t="s">
        <v>143</v>
      </c>
      <c r="D35" s="207">
        <v>1845549.078</v>
      </c>
      <c r="E35" s="207">
        <f>E28+E23</f>
        <v>0</v>
      </c>
      <c r="F35" s="207">
        <f>F28+F23</f>
        <v>1845549</v>
      </c>
      <c r="G35" s="186"/>
      <c r="H35" s="187"/>
      <c r="I35" s="213"/>
      <c r="J35" s="207">
        <f>J28+J23</f>
        <v>0</v>
      </c>
      <c r="K35" s="213"/>
    </row>
    <row r="36" spans="1:11" s="1" customFormat="1" ht="33.75" customHeight="1">
      <c r="A36" s="57">
        <v>31</v>
      </c>
      <c r="B36" s="192"/>
      <c r="C36" s="193" t="s">
        <v>144</v>
      </c>
      <c r="D36" s="208">
        <v>0</v>
      </c>
      <c r="E36" s="208">
        <f>E26</f>
        <v>0</v>
      </c>
      <c r="F36" s="208">
        <f>F26</f>
        <v>0</v>
      </c>
      <c r="G36" s="194"/>
      <c r="H36" s="195"/>
      <c r="I36" s="215"/>
      <c r="J36" s="208">
        <f>J26</f>
        <v>0</v>
      </c>
      <c r="K36" s="465"/>
    </row>
    <row r="37" spans="1:11" ht="19.5" customHeight="1">
      <c r="A37" s="57">
        <v>32</v>
      </c>
      <c r="B37" s="196"/>
      <c r="C37" s="59" t="s">
        <v>108</v>
      </c>
      <c r="D37" s="209">
        <f>(D13+D22+D23+D24)/D30</f>
        <v>0.4667925469179416</v>
      </c>
      <c r="E37" s="209"/>
      <c r="F37" s="209">
        <f>(F13+F22+F23+F24)/F30</f>
        <v>0.3940895938529898</v>
      </c>
      <c r="G37" s="197"/>
      <c r="H37" s="59" t="s">
        <v>109</v>
      </c>
      <c r="I37" s="216">
        <f>(I13+I22+I23)/I30</f>
        <v>0.08962786619919438</v>
      </c>
      <c r="J37" s="209"/>
      <c r="K37" s="216">
        <v>0.07634972334340047</v>
      </c>
    </row>
    <row r="38" spans="1:11" ht="19.5" customHeight="1" thickBot="1">
      <c r="A38" s="57">
        <v>33</v>
      </c>
      <c r="B38" s="198"/>
      <c r="C38" s="199" t="s">
        <v>110</v>
      </c>
      <c r="D38" s="210">
        <f>(D19+D26+D27+D28)/D30</f>
        <v>0.5332074530820584</v>
      </c>
      <c r="E38" s="210"/>
      <c r="F38" s="210">
        <f>(F19+F26+F27+F28)/F30</f>
        <v>0.6059104061470103</v>
      </c>
      <c r="G38" s="200"/>
      <c r="H38" s="199" t="s">
        <v>111</v>
      </c>
      <c r="I38" s="217">
        <f>(I19+I26+I27)/I30</f>
        <v>0.9103723884816791</v>
      </c>
      <c r="J38" s="210"/>
      <c r="K38" s="217">
        <v>0.9236506049656318</v>
      </c>
    </row>
    <row r="39" ht="16.5">
      <c r="H39" s="59" t="s">
        <v>112</v>
      </c>
    </row>
  </sheetData>
  <sheetProtection/>
  <mergeCells count="3">
    <mergeCell ref="B1:C1"/>
    <mergeCell ref="B2:I2"/>
    <mergeCell ref="B3:I3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53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SheetLayoutView="100" zoomScalePageLayoutView="0" workbookViewId="0" topLeftCell="A1">
      <selection activeCell="G12" sqref="G12"/>
    </sheetView>
  </sheetViews>
  <sheetFormatPr defaultColWidth="31.25390625" defaultRowHeight="12.75"/>
  <cols>
    <col min="1" max="1" width="3.75390625" style="50" customWidth="1"/>
    <col min="2" max="2" width="4.75390625" style="11" customWidth="1"/>
    <col min="3" max="3" width="50.75390625" style="28" customWidth="1"/>
    <col min="4" max="6" width="13.75390625" style="13" customWidth="1"/>
    <col min="7" max="7" width="30.75390625" style="14" customWidth="1"/>
    <col min="8" max="8" width="12.125" style="15" customWidth="1"/>
    <col min="9" max="9" width="12.875" style="15" customWidth="1"/>
    <col min="10" max="16384" width="31.25390625" style="15" customWidth="1"/>
  </cols>
  <sheetData>
    <row r="1" spans="2:5" ht="16.5">
      <c r="B1" s="736" t="s">
        <v>252</v>
      </c>
      <c r="C1" s="736"/>
      <c r="D1" s="736"/>
      <c r="E1" s="12"/>
    </row>
    <row r="2" spans="3:7" ht="24.75" customHeight="1">
      <c r="C2" s="737" t="s">
        <v>29</v>
      </c>
      <c r="D2" s="737"/>
      <c r="E2" s="737"/>
      <c r="F2" s="737"/>
      <c r="G2" s="737"/>
    </row>
    <row r="3" spans="2:7" ht="24.75" customHeight="1">
      <c r="B3" s="737" t="s">
        <v>221</v>
      </c>
      <c r="C3" s="737"/>
      <c r="D3" s="737"/>
      <c r="E3" s="737"/>
      <c r="F3" s="737"/>
      <c r="G3" s="737"/>
    </row>
    <row r="4" spans="1:7" s="52" customFormat="1" ht="18" customHeight="1" thickBot="1">
      <c r="A4" s="50"/>
      <c r="B4" s="49" t="s">
        <v>1</v>
      </c>
      <c r="C4" s="51" t="s">
        <v>3</v>
      </c>
      <c r="D4" s="14" t="s">
        <v>2</v>
      </c>
      <c r="E4" s="14" t="s">
        <v>4</v>
      </c>
      <c r="F4" s="14" t="s">
        <v>5</v>
      </c>
      <c r="G4" s="14" t="s">
        <v>8</v>
      </c>
    </row>
    <row r="5" spans="2:7" ht="50.25" thickBot="1">
      <c r="B5" s="16" t="s">
        <v>11</v>
      </c>
      <c r="C5" s="17" t="s">
        <v>6</v>
      </c>
      <c r="D5" s="145" t="s">
        <v>145</v>
      </c>
      <c r="E5" s="145" t="s">
        <v>30</v>
      </c>
      <c r="F5" s="145" t="s">
        <v>155</v>
      </c>
      <c r="G5" s="18" t="s">
        <v>31</v>
      </c>
    </row>
    <row r="6" spans="1:7" s="47" customFormat="1" ht="21.75" customHeight="1" thickBot="1" thickTop="1">
      <c r="A6" s="50">
        <v>1</v>
      </c>
      <c r="B6" s="48">
        <v>1</v>
      </c>
      <c r="C6" s="223" t="s">
        <v>163</v>
      </c>
      <c r="D6" s="146">
        <v>3</v>
      </c>
      <c r="E6" s="146">
        <v>0</v>
      </c>
      <c r="F6" s="146">
        <v>3</v>
      </c>
      <c r="G6" s="53"/>
    </row>
    <row r="7" spans="1:7" ht="30" customHeight="1">
      <c r="A7" s="50">
        <v>35</v>
      </c>
      <c r="B7" s="219"/>
      <c r="C7" s="220" t="s">
        <v>7</v>
      </c>
      <c r="D7" s="221">
        <f>D6</f>
        <v>3</v>
      </c>
      <c r="E7" s="221">
        <f>E6</f>
        <v>0</v>
      </c>
      <c r="F7" s="221">
        <f>F6</f>
        <v>3</v>
      </c>
      <c r="G7" s="222"/>
    </row>
    <row r="9" spans="3:7" ht="16.5">
      <c r="C9" s="22"/>
      <c r="D9" s="20"/>
      <c r="E9" s="20"/>
      <c r="F9" s="20"/>
      <c r="G9" s="54"/>
    </row>
    <row r="10" spans="3:7" ht="16.5">
      <c r="C10" s="23"/>
      <c r="D10" s="24"/>
      <c r="E10" s="24"/>
      <c r="F10" s="24"/>
      <c r="G10" s="54"/>
    </row>
    <row r="11" spans="3:7" ht="16.5">
      <c r="C11" s="23"/>
      <c r="D11" s="24"/>
      <c r="E11" s="24"/>
      <c r="F11" s="24"/>
      <c r="G11" s="54"/>
    </row>
    <row r="12" spans="3:7" ht="16.5">
      <c r="C12" s="23"/>
      <c r="D12" s="24"/>
      <c r="E12" s="24"/>
      <c r="F12" s="24"/>
      <c r="G12" s="54"/>
    </row>
    <row r="13" spans="3:7" ht="16.5">
      <c r="C13" s="22"/>
      <c r="D13" s="20"/>
      <c r="E13" s="20"/>
      <c r="F13" s="20"/>
      <c r="G13" s="54"/>
    </row>
    <row r="14" spans="3:7" ht="16.5">
      <c r="C14" s="22"/>
      <c r="D14" s="20"/>
      <c r="E14" s="20"/>
      <c r="F14" s="20"/>
      <c r="G14" s="54"/>
    </row>
    <row r="15" spans="3:7" ht="16.5">
      <c r="C15" s="22"/>
      <c r="D15" s="20"/>
      <c r="E15" s="20"/>
      <c r="F15" s="20"/>
      <c r="G15" s="54"/>
    </row>
    <row r="18" spans="1:7" s="21" customFormat="1" ht="17.25">
      <c r="A18" s="100"/>
      <c r="B18" s="266"/>
      <c r="C18" s="25"/>
      <c r="D18" s="26"/>
      <c r="E18" s="26"/>
      <c r="F18" s="26"/>
      <c r="G18" s="55"/>
    </row>
    <row r="20" spans="1:7" s="21" customFormat="1" ht="17.25">
      <c r="A20" s="100"/>
      <c r="B20" s="266"/>
      <c r="C20" s="25"/>
      <c r="D20" s="26"/>
      <c r="E20" s="26"/>
      <c r="F20" s="26"/>
      <c r="G20" s="55"/>
    </row>
    <row r="23" spans="1:7" s="21" customFormat="1" ht="17.25">
      <c r="A23" s="100"/>
      <c r="B23" s="266"/>
      <c r="C23" s="25"/>
      <c r="D23" s="26"/>
      <c r="E23" s="26"/>
      <c r="F23" s="26"/>
      <c r="G23" s="55"/>
    </row>
    <row r="41" spans="1:7" s="21" customFormat="1" ht="17.25">
      <c r="A41" s="100"/>
      <c r="B41" s="266"/>
      <c r="C41" s="25"/>
      <c r="D41" s="26"/>
      <c r="E41" s="26"/>
      <c r="F41" s="26"/>
      <c r="G41" s="55"/>
    </row>
    <row r="50" ht="16.5">
      <c r="D50" s="27"/>
    </row>
    <row r="51" ht="16.5">
      <c r="D51" s="27"/>
    </row>
    <row r="52" ht="16.5">
      <c r="D52" s="27"/>
    </row>
    <row r="53" ht="16.5">
      <c r="D53" s="27"/>
    </row>
    <row r="54" ht="16.5">
      <c r="D54" s="27"/>
    </row>
    <row r="55" ht="16.5">
      <c r="D55" s="27"/>
    </row>
    <row r="56" ht="16.5">
      <c r="D56" s="27"/>
    </row>
    <row r="57" ht="16.5">
      <c r="D57" s="27"/>
    </row>
  </sheetData>
  <sheetProtection/>
  <mergeCells count="3">
    <mergeCell ref="B1:D1"/>
    <mergeCell ref="C2:G2"/>
    <mergeCell ref="B3:G3"/>
  </mergeCells>
  <printOptions horizontalCentered="1"/>
  <pageMargins left="0.1968503937007874" right="0.1968503937007874" top="0.984251968503937" bottom="0.5905511811023623" header="0.5118110236220472" footer="0.5118110236220472"/>
  <pageSetup horizontalDpi="600" verticalDpi="600" orientation="portrait" paperSize="9" scale="75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Normal="80" zoomScaleSheetLayoutView="100" zoomScalePageLayoutView="0" workbookViewId="0" topLeftCell="A1">
      <selection activeCell="I10" sqref="I10"/>
    </sheetView>
  </sheetViews>
  <sheetFormatPr defaultColWidth="15.25390625" defaultRowHeight="12.75"/>
  <cols>
    <col min="1" max="1" width="3.75390625" style="117" customWidth="1"/>
    <col min="2" max="2" width="58.75390625" style="262" customWidth="1"/>
    <col min="3" max="6" width="15.25390625" style="252" customWidth="1"/>
    <col min="7" max="252" width="9.125" style="131" customWidth="1"/>
    <col min="253" max="253" width="3.75390625" style="131" customWidth="1"/>
    <col min="254" max="254" width="58.75390625" style="131" customWidth="1"/>
    <col min="255" max="16384" width="15.25390625" style="131" customWidth="1"/>
  </cols>
  <sheetData>
    <row r="1" spans="1:6" ht="24" customHeight="1">
      <c r="A1" s="248"/>
      <c r="B1" s="736" t="s">
        <v>253</v>
      </c>
      <c r="C1" s="736"/>
      <c r="D1" s="736"/>
      <c r="E1" s="131"/>
      <c r="F1" s="131"/>
    </row>
    <row r="2" spans="1:6" ht="16.5">
      <c r="A2" s="249"/>
      <c r="B2" s="42"/>
      <c r="C2" s="250"/>
      <c r="D2" s="250"/>
      <c r="E2" s="250"/>
      <c r="F2" s="250"/>
    </row>
    <row r="3" spans="1:6" ht="17.25">
      <c r="A3" s="738" t="s">
        <v>125</v>
      </c>
      <c r="B3" s="738"/>
      <c r="C3" s="738"/>
      <c r="D3" s="738"/>
      <c r="E3" s="738"/>
      <c r="F3" s="738"/>
    </row>
    <row r="4" spans="1:6" ht="17.25">
      <c r="A4" s="739" t="s">
        <v>126</v>
      </c>
      <c r="B4" s="739"/>
      <c r="C4" s="739"/>
      <c r="D4" s="739"/>
      <c r="E4" s="739"/>
      <c r="F4" s="739"/>
    </row>
    <row r="5" spans="2:6" ht="17.25">
      <c r="B5" s="251"/>
      <c r="F5" s="253" t="s">
        <v>0</v>
      </c>
    </row>
    <row r="6" spans="1:6" s="117" customFormat="1" ht="17.25" thickBot="1">
      <c r="A6" s="254"/>
      <c r="B6" s="254" t="s">
        <v>1</v>
      </c>
      <c r="C6" s="117" t="s">
        <v>3</v>
      </c>
      <c r="D6" s="117" t="s">
        <v>2</v>
      </c>
      <c r="E6" s="117" t="s">
        <v>4</v>
      </c>
      <c r="F6" s="117" t="s">
        <v>5</v>
      </c>
    </row>
    <row r="7" spans="1:6" s="255" customFormat="1" ht="34.5" customHeight="1">
      <c r="A7" s="742" t="s">
        <v>127</v>
      </c>
      <c r="B7" s="744" t="s">
        <v>6</v>
      </c>
      <c r="C7" s="746" t="s">
        <v>128</v>
      </c>
      <c r="D7" s="746" t="s">
        <v>142</v>
      </c>
      <c r="E7" s="746" t="s">
        <v>146</v>
      </c>
      <c r="F7" s="740" t="s">
        <v>161</v>
      </c>
    </row>
    <row r="8" spans="1:6" s="255" customFormat="1" ht="34.5" customHeight="1" thickBot="1">
      <c r="A8" s="743"/>
      <c r="B8" s="745"/>
      <c r="C8" s="747"/>
      <c r="D8" s="747"/>
      <c r="E8" s="747"/>
      <c r="F8" s="741"/>
    </row>
    <row r="9" spans="1:6" s="255" customFormat="1" ht="34.5" customHeight="1" thickBot="1">
      <c r="A9" s="382">
        <v>1</v>
      </c>
      <c r="B9" s="383" t="s">
        <v>222</v>
      </c>
      <c r="C9" s="270">
        <f>31436*2</f>
        <v>62872</v>
      </c>
      <c r="D9" s="270">
        <v>31436</v>
      </c>
      <c r="E9" s="270">
        <v>31436</v>
      </c>
      <c r="F9" s="270">
        <f>E9/2</f>
        <v>15718</v>
      </c>
    </row>
    <row r="10" spans="1:6" s="132" customFormat="1" ht="18" thickBot="1">
      <c r="A10" s="256"/>
      <c r="B10" s="124" t="s">
        <v>7</v>
      </c>
      <c r="C10" s="126">
        <f>SUM(C9)</f>
        <v>62872</v>
      </c>
      <c r="D10" s="126">
        <f>SUM(D9)</f>
        <v>31436</v>
      </c>
      <c r="E10" s="126">
        <f>SUM(E9)</f>
        <v>31436</v>
      </c>
      <c r="F10" s="126">
        <f>SUM(F9)</f>
        <v>15718</v>
      </c>
    </row>
    <row r="12" spans="2:6" ht="16.5">
      <c r="B12" s="257"/>
      <c r="C12" s="258"/>
      <c r="D12" s="258"/>
      <c r="E12" s="258"/>
      <c r="F12" s="258"/>
    </row>
    <row r="13" spans="1:6" ht="17.25">
      <c r="A13" s="239"/>
      <c r="B13" s="259"/>
      <c r="C13" s="260"/>
      <c r="D13" s="260"/>
      <c r="E13" s="260"/>
      <c r="F13" s="260"/>
    </row>
    <row r="14" spans="2:6" ht="17.25">
      <c r="B14" s="261"/>
      <c r="C14" s="258"/>
      <c r="D14" s="258"/>
      <c r="E14" s="258"/>
      <c r="F14" s="258"/>
    </row>
    <row r="15" spans="2:6" ht="17.25">
      <c r="B15" s="261"/>
      <c r="C15" s="258"/>
      <c r="D15" s="258"/>
      <c r="E15" s="258"/>
      <c r="F15" s="258"/>
    </row>
    <row r="16" spans="2:6" ht="16.5">
      <c r="B16" s="257"/>
      <c r="C16" s="258"/>
      <c r="D16" s="258"/>
      <c r="E16" s="258"/>
      <c r="F16" s="258"/>
    </row>
  </sheetData>
  <sheetProtection/>
  <mergeCells count="9">
    <mergeCell ref="A3:F3"/>
    <mergeCell ref="A4:F4"/>
    <mergeCell ref="B1:D1"/>
    <mergeCell ref="F7:F8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Schumacher Judit</dc:creator>
  <cp:keywords/>
  <dc:description/>
  <cp:lastModifiedBy>Kalocsai Timea</cp:lastModifiedBy>
  <cp:lastPrinted>2019-12-11T12:04:11Z</cp:lastPrinted>
  <dcterms:created xsi:type="dcterms:W3CDTF">2015-02-11T07:38:58Z</dcterms:created>
  <dcterms:modified xsi:type="dcterms:W3CDTF">2019-12-11T12:14:46Z</dcterms:modified>
  <cp:category/>
  <cp:version/>
  <cp:contentType/>
  <cp:contentStatus/>
</cp:coreProperties>
</file>